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рядки АНО_РБ\Изм_57 млн\"/>
    </mc:Choice>
  </mc:AlternateContent>
  <bookViews>
    <workbookView xWindow="0" yWindow="0" windowWidth="28800" windowHeight="11700" tabRatio="500" activeTab="4"/>
  </bookViews>
  <sheets>
    <sheet name="содержание АНО + форум" sheetId="1" r:id="rId1"/>
    <sheet name="МТО" sheetId="2" r:id="rId2"/>
    <sheet name="обеспечение" sheetId="3" r:id="rId3"/>
    <sheet name="командировки" sheetId="4" r:id="rId4"/>
    <sheet name="Мероприятия" sheetId="5" r:id="rId5"/>
    <sheet name="ЗП и отчисления" sheetId="6" r:id="rId6"/>
  </sheets>
  <definedNames>
    <definedName name="_xlnm.Print_Area" localSheetId="3">командировки!$B$1:$G$23</definedName>
    <definedName name="_xlnm.Print_Area" localSheetId="4">Мероприятия!$A$1:$C$2</definedName>
    <definedName name="_xlnm.Print_Area" localSheetId="1">МТО!$I$1:$O$11</definedName>
    <definedName name="_xlnm.Print_Area" localSheetId="2">обеспечение!$H$3:$N$14</definedName>
    <definedName name="_xlnm.Print_Area" localSheetId="0">'содержание АНО + форум'!$A$1:$D$9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0" i="6" l="1"/>
  <c r="G19" i="6"/>
  <c r="I18" i="6"/>
  <c r="G18" i="6"/>
  <c r="I17" i="6"/>
  <c r="G17" i="6"/>
  <c r="H17" i="6" s="1"/>
  <c r="K17" i="6" s="1"/>
  <c r="G16" i="6"/>
  <c r="G15" i="6"/>
  <c r="G14" i="6"/>
  <c r="I13" i="6"/>
  <c r="G13" i="6"/>
  <c r="H13" i="6" s="1"/>
  <c r="K13" i="6" s="1"/>
  <c r="G12" i="6"/>
  <c r="G11" i="6"/>
  <c r="I10" i="6"/>
  <c r="H10" i="6"/>
  <c r="G10" i="6"/>
  <c r="I9" i="6"/>
  <c r="G9" i="6"/>
  <c r="H9" i="6" s="1"/>
  <c r="K9" i="6" s="1"/>
  <c r="G8" i="6"/>
  <c r="G7" i="6"/>
  <c r="I6" i="6"/>
  <c r="G6" i="6"/>
  <c r="K5" i="6"/>
  <c r="I5" i="6"/>
  <c r="G5" i="6"/>
  <c r="H5" i="6" s="1"/>
  <c r="H98" i="5"/>
  <c r="F98" i="5" s="1"/>
  <c r="H97" i="5"/>
  <c r="H96" i="5"/>
  <c r="F96" i="5"/>
  <c r="H94" i="5"/>
  <c r="F94" i="5"/>
  <c r="H93" i="5"/>
  <c r="H92" i="5"/>
  <c r="F92" i="5"/>
  <c r="H90" i="5"/>
  <c r="F90" i="5" s="1"/>
  <c r="H89" i="5"/>
  <c r="F89" i="5" s="1"/>
  <c r="H88" i="5"/>
  <c r="F88" i="5"/>
  <c r="H87" i="5"/>
  <c r="F87" i="5"/>
  <c r="H86" i="5"/>
  <c r="F86" i="5"/>
  <c r="H85" i="5"/>
  <c r="H83" i="5"/>
  <c r="F83" i="5"/>
  <c r="H82" i="5"/>
  <c r="F82" i="5" s="1"/>
  <c r="H81" i="5"/>
  <c r="F81" i="5" s="1"/>
  <c r="H80" i="5"/>
  <c r="F80" i="5"/>
  <c r="H79" i="5"/>
  <c r="F79" i="5"/>
  <c r="H78" i="5"/>
  <c r="F78" i="5" s="1"/>
  <c r="H75" i="5"/>
  <c r="H74" i="5"/>
  <c r="H73" i="5"/>
  <c r="H72" i="5"/>
  <c r="H71" i="5"/>
  <c r="H70" i="5"/>
  <c r="H69" i="5"/>
  <c r="F68" i="5"/>
  <c r="H68" i="5" s="1"/>
  <c r="F67" i="5"/>
  <c r="H67" i="5" s="1"/>
  <c r="H66" i="5"/>
  <c r="F66" i="5"/>
  <c r="F62" i="5" s="1"/>
  <c r="F65" i="5"/>
  <c r="H65" i="5" s="1"/>
  <c r="F64" i="5"/>
  <c r="H64" i="5" s="1"/>
  <c r="F63" i="5"/>
  <c r="H63" i="5" s="1"/>
  <c r="F61" i="5"/>
  <c r="H61" i="5" s="1"/>
  <c r="F60" i="5"/>
  <c r="H60" i="5" s="1"/>
  <c r="H59" i="5"/>
  <c r="H58" i="5"/>
  <c r="F58" i="5"/>
  <c r="F55" i="5"/>
  <c r="H55" i="5" s="1"/>
  <c r="F54" i="5"/>
  <c r="H54" i="5" s="1"/>
  <c r="H53" i="5"/>
  <c r="F53" i="5"/>
  <c r="H52" i="5"/>
  <c r="H41" i="5" s="1"/>
  <c r="F52" i="5"/>
  <c r="E52" i="5"/>
  <c r="H51" i="5"/>
  <c r="H50" i="5"/>
  <c r="H49" i="5"/>
  <c r="H48" i="5"/>
  <c r="H47" i="5"/>
  <c r="H46" i="5"/>
  <c r="H45" i="5"/>
  <c r="H44" i="5"/>
  <c r="H43" i="5"/>
  <c r="H42" i="5"/>
  <c r="F41" i="5"/>
  <c r="F40" i="5"/>
  <c r="F39" i="5"/>
  <c r="H36" i="5"/>
  <c r="F35" i="5"/>
  <c r="F34" i="5"/>
  <c r="F33" i="5"/>
  <c r="F32" i="5"/>
  <c r="F31" i="5"/>
  <c r="F30" i="5"/>
  <c r="H29" i="5"/>
  <c r="G29" i="5"/>
  <c r="F28" i="5"/>
  <c r="F27" i="5"/>
  <c r="F26" i="5"/>
  <c r="F25" i="5"/>
  <c r="F24" i="5"/>
  <c r="F23" i="5" s="1"/>
  <c r="H23" i="5"/>
  <c r="G23" i="5"/>
  <c r="F22" i="5"/>
  <c r="F21" i="5"/>
  <c r="F20" i="5"/>
  <c r="H19" i="5"/>
  <c r="H16" i="5" s="1"/>
  <c r="F19" i="5"/>
  <c r="F18" i="5"/>
  <c r="F17" i="5"/>
  <c r="G16" i="5"/>
  <c r="F16" i="5"/>
  <c r="F15" i="5"/>
  <c r="F14" i="5"/>
  <c r="F13" i="5"/>
  <c r="F12" i="5"/>
  <c r="F11" i="5"/>
  <c r="H10" i="5"/>
  <c r="G10" i="5"/>
  <c r="F10" i="5"/>
  <c r="F9" i="5"/>
  <c r="F8" i="5"/>
  <c r="F7" i="5"/>
  <c r="F6" i="5"/>
  <c r="H5" i="5"/>
  <c r="F5" i="5"/>
  <c r="F4" i="5"/>
  <c r="H3" i="5"/>
  <c r="G3" i="5"/>
  <c r="G99" i="5" s="1"/>
  <c r="F3" i="5"/>
  <c r="F23" i="4"/>
  <c r="D22" i="4"/>
  <c r="G22" i="4" s="1"/>
  <c r="D21" i="4"/>
  <c r="G21" i="4" s="1"/>
  <c r="D20" i="4"/>
  <c r="G20" i="4" s="1"/>
  <c r="G19" i="4"/>
  <c r="D19" i="4"/>
  <c r="D18" i="4"/>
  <c r="G18" i="4" s="1"/>
  <c r="D17" i="4"/>
  <c r="G17" i="4" s="1"/>
  <c r="G16" i="4"/>
  <c r="D16" i="4"/>
  <c r="G15" i="4"/>
  <c r="D15" i="4"/>
  <c r="D14" i="4"/>
  <c r="G14" i="4" s="1"/>
  <c r="D13" i="4"/>
  <c r="G13" i="4" s="1"/>
  <c r="G12" i="4"/>
  <c r="G11" i="4"/>
  <c r="G10" i="4"/>
  <c r="D10" i="4"/>
  <c r="D9" i="4"/>
  <c r="G9" i="4" s="1"/>
  <c r="D8" i="4"/>
  <c r="G8" i="4" s="1"/>
  <c r="D7" i="4"/>
  <c r="G7" i="4" s="1"/>
  <c r="G23" i="4" s="1"/>
  <c r="C7" i="1" s="1"/>
  <c r="M14" i="3"/>
  <c r="C6" i="1" s="1"/>
  <c r="M13" i="3"/>
  <c r="M12" i="3"/>
  <c r="M11" i="3"/>
  <c r="M10" i="3"/>
  <c r="M9" i="3"/>
  <c r="F9" i="3"/>
  <c r="M8" i="3"/>
  <c r="F8" i="3"/>
  <c r="M7" i="3"/>
  <c r="F7" i="3"/>
  <c r="G13" i="2"/>
  <c r="G12" i="2"/>
  <c r="G11" i="2"/>
  <c r="O10" i="2"/>
  <c r="C5" i="1" s="1"/>
  <c r="N10" i="2"/>
  <c r="G10" i="2"/>
  <c r="O9" i="2"/>
  <c r="G9" i="2"/>
  <c r="O8" i="2"/>
  <c r="O7" i="2"/>
  <c r="O6" i="2"/>
  <c r="G6" i="2"/>
  <c r="G14" i="2" s="1"/>
  <c r="N17" i="6" l="1"/>
  <c r="P17" i="6" s="1"/>
  <c r="Q17" i="6" s="1"/>
  <c r="L17" i="6"/>
  <c r="M17" i="6" s="1"/>
  <c r="O17" i="6" s="1"/>
  <c r="F77" i="5"/>
  <c r="N13" i="6"/>
  <c r="P13" i="6"/>
  <c r="Q13" i="6" s="1"/>
  <c r="L13" i="6"/>
  <c r="M13" i="6" s="1"/>
  <c r="O13" i="6" s="1"/>
  <c r="N9" i="6"/>
  <c r="P9" i="6"/>
  <c r="Q9" i="6" s="1"/>
  <c r="L9" i="6"/>
  <c r="M9" i="6" s="1"/>
  <c r="O9" i="6" s="1"/>
  <c r="F56" i="5"/>
  <c r="H62" i="5"/>
  <c r="F36" i="5"/>
  <c r="H14" i="6"/>
  <c r="K18" i="6"/>
  <c r="F29" i="5"/>
  <c r="F85" i="5"/>
  <c r="F84" i="5" s="1"/>
  <c r="H84" i="5"/>
  <c r="I14" i="6"/>
  <c r="K14" i="6" s="1"/>
  <c r="H18" i="6"/>
  <c r="N5" i="6"/>
  <c r="P5" i="6" s="1"/>
  <c r="K7" i="6"/>
  <c r="I7" i="6"/>
  <c r="H7" i="6"/>
  <c r="L5" i="6"/>
  <c r="I11" i="6"/>
  <c r="H11" i="6"/>
  <c r="K11" i="6" s="1"/>
  <c r="F97" i="5"/>
  <c r="F95" i="5" s="1"/>
  <c r="H95" i="5"/>
  <c r="I15" i="6"/>
  <c r="H15" i="6"/>
  <c r="K15" i="6" s="1"/>
  <c r="H77" i="5"/>
  <c r="K6" i="6"/>
  <c r="I19" i="6"/>
  <c r="H19" i="6"/>
  <c r="K19" i="6" s="1"/>
  <c r="F93" i="5"/>
  <c r="F91" i="5" s="1"/>
  <c r="H91" i="5"/>
  <c r="H6" i="6"/>
  <c r="K10" i="6"/>
  <c r="H8" i="6"/>
  <c r="K8" i="6" s="1"/>
  <c r="H12" i="6"/>
  <c r="K12" i="6" s="1"/>
  <c r="H16" i="6"/>
  <c r="K16" i="6" s="1"/>
  <c r="H20" i="6"/>
  <c r="I8" i="6"/>
  <c r="I12" i="6"/>
  <c r="I16" i="6"/>
  <c r="I20" i="6"/>
  <c r="K20" i="6" s="1"/>
  <c r="N8" i="6" l="1"/>
  <c r="P8" i="6" s="1"/>
  <c r="Q8" i="6" s="1"/>
  <c r="L8" i="6"/>
  <c r="M8" i="6" s="1"/>
  <c r="O8" i="6" s="1"/>
  <c r="N20" i="6"/>
  <c r="P20" i="6" s="1"/>
  <c r="Q20" i="6" s="1"/>
  <c r="L20" i="6"/>
  <c r="M20" i="6" s="1"/>
  <c r="O20" i="6" s="1"/>
  <c r="L15" i="6"/>
  <c r="M15" i="6" s="1"/>
  <c r="O15" i="6" s="1"/>
  <c r="N15" i="6"/>
  <c r="P15" i="6"/>
  <c r="Q15" i="6" s="1"/>
  <c r="Q5" i="6"/>
  <c r="L19" i="6"/>
  <c r="M19" i="6" s="1"/>
  <c r="O19" i="6" s="1"/>
  <c r="N19" i="6"/>
  <c r="P19" i="6" s="1"/>
  <c r="Q19" i="6" s="1"/>
  <c r="L11" i="6"/>
  <c r="M11" i="6" s="1"/>
  <c r="O11" i="6" s="1"/>
  <c r="N11" i="6"/>
  <c r="P11" i="6" s="1"/>
  <c r="Q11" i="6" s="1"/>
  <c r="L14" i="6"/>
  <c r="M14" i="6" s="1"/>
  <c r="O14" i="6" s="1"/>
  <c r="N14" i="6"/>
  <c r="P14" i="6" s="1"/>
  <c r="Q14" i="6" s="1"/>
  <c r="P12" i="6"/>
  <c r="Q12" i="6" s="1"/>
  <c r="N12" i="6"/>
  <c r="L12" i="6"/>
  <c r="M12" i="6" s="1"/>
  <c r="O12" i="6" s="1"/>
  <c r="P16" i="6"/>
  <c r="Q16" i="6" s="1"/>
  <c r="O16" i="6"/>
  <c r="N16" i="6"/>
  <c r="L16" i="6"/>
  <c r="M16" i="6" s="1"/>
  <c r="F76" i="5"/>
  <c r="L7" i="6"/>
  <c r="M7" i="6" s="1"/>
  <c r="O7" i="6"/>
  <c r="N7" i="6"/>
  <c r="P7" i="6" s="1"/>
  <c r="Q7" i="6" s="1"/>
  <c r="O10" i="6"/>
  <c r="L10" i="6"/>
  <c r="M10" i="6" s="1"/>
  <c r="N10" i="6"/>
  <c r="P10" i="6"/>
  <c r="Q10" i="6" s="1"/>
  <c r="O6" i="6"/>
  <c r="L6" i="6"/>
  <c r="M6" i="6" s="1"/>
  <c r="N6" i="6"/>
  <c r="N21" i="6" s="1"/>
  <c r="P6" i="6"/>
  <c r="Q6" i="6" s="1"/>
  <c r="K21" i="6"/>
  <c r="M5" i="6"/>
  <c r="H56" i="5"/>
  <c r="H99" i="5" s="1"/>
  <c r="F99" i="5"/>
  <c r="C8" i="1" s="1"/>
  <c r="H76" i="5"/>
  <c r="L18" i="6"/>
  <c r="M18" i="6" s="1"/>
  <c r="O18" i="6" s="1"/>
  <c r="N18" i="6"/>
  <c r="P18" i="6" s="1"/>
  <c r="Q18" i="6" s="1"/>
  <c r="P21" i="6" l="1"/>
  <c r="Q21" i="6"/>
  <c r="C4" i="1" s="1"/>
  <c r="C9" i="1" s="1"/>
  <c r="M21" i="6"/>
  <c r="O5" i="6"/>
  <c r="O21" i="6" s="1"/>
  <c r="L21" i="6"/>
</calcChain>
</file>

<file path=xl/sharedStrings.xml><?xml version="1.0" encoding="utf-8"?>
<sst xmlns="http://schemas.openxmlformats.org/spreadsheetml/2006/main" count="433" uniqueCount="280">
  <si>
    <t xml:space="preserve">Смета расходов  АНО "Экосистема" </t>
  </si>
  <si>
    <t>руб.</t>
  </si>
  <si>
    <t xml:space="preserve">Статья </t>
  </si>
  <si>
    <t>Плановые расходы 2025 года (руб.)</t>
  </si>
  <si>
    <t>Примечание</t>
  </si>
  <si>
    <t>1.</t>
  </si>
  <si>
    <t>Заработная плата и отчисления</t>
  </si>
  <si>
    <t xml:space="preserve">16 штатных единиц </t>
  </si>
  <si>
    <t>2.</t>
  </si>
  <si>
    <t>Материально-техническое обеспечение</t>
  </si>
  <si>
    <t>Компьютеры, оргтехника, кацелярские товары, офисная мебель, обслуживание оргтехники, программное обеспечение</t>
  </si>
  <si>
    <t>3.</t>
  </si>
  <si>
    <t>Текущая деятельность</t>
  </si>
  <si>
    <t>Повышение квалификации работников, оплата почтовых, транспортных, банковских, кадровых,бухгалтерских услуг, коммунальных услуг и услуг связи, установка и обслуживание системы видеонаблюдения в глэмпинг-лагере</t>
  </si>
  <si>
    <t>5.</t>
  </si>
  <si>
    <t xml:space="preserve">Командировки и отпуска </t>
  </si>
  <si>
    <t>6.</t>
  </si>
  <si>
    <t>Мероприятия</t>
  </si>
  <si>
    <t>Расходы, связанные с проведением мероприятий (форум "Экосистема. Заповедный край", школа подготовки волонтеров, зимний форум и др.)</t>
  </si>
  <si>
    <t>Всего:</t>
  </si>
  <si>
    <t>Расчет финансирования для обеспечения сотрудников мебелью и оргтехникой при увеличении штата</t>
  </si>
  <si>
    <t xml:space="preserve">Расчет финансирования для обеспечения сотрудников мебелью и оргтехникой </t>
  </si>
  <si>
    <t>№ п/п</t>
  </si>
  <si>
    <t>Наименование</t>
  </si>
  <si>
    <t>Количество</t>
  </si>
  <si>
    <t>Стоимость</t>
  </si>
  <si>
    <t>Итого</t>
  </si>
  <si>
    <t>Количество единиц</t>
  </si>
  <si>
    <t>Стоимость за единицу</t>
  </si>
  <si>
    <t>Оптимизация (распоряжение Правительства Камчатского края от 25.04.2025 № 126-РП)</t>
  </si>
  <si>
    <t>Общая стоимость</t>
  </si>
  <si>
    <t>МФУ</t>
  </si>
  <si>
    <t>Обслуживание оргтехники</t>
  </si>
  <si>
    <t>Приобретение офисной мебели</t>
  </si>
  <si>
    <t>Приобретение персональных компьютеров и оргтехники</t>
  </si>
  <si>
    <t>Принтер цветной</t>
  </si>
  <si>
    <t>Канцелярские товары</t>
  </si>
  <si>
    <t>Обслуживание техники</t>
  </si>
  <si>
    <t>Итого:</t>
  </si>
  <si>
    <t>Канцелярия</t>
  </si>
  <si>
    <t>Обустройство комнаты приема пищи</t>
  </si>
  <si>
    <t>Обустройство конференц-зала (оборудование, мебелирование, пуско-наладочные работы)</t>
  </si>
  <si>
    <t>Расчет финансирования на 2024 год на оплату услуг для обеспечения деятельности организации с увеличением штата</t>
  </si>
  <si>
    <t xml:space="preserve">Расчет финансирования на оплату услуг для обеспечения деятельности организации </t>
  </si>
  <si>
    <t>Затраты за 1 месяц</t>
  </si>
  <si>
    <t>Итого на 2024 год</t>
  </si>
  <si>
    <t>Единица измерения</t>
  </si>
  <si>
    <t>Общая сумма затрат</t>
  </si>
  <si>
    <t>Услуги банка</t>
  </si>
  <si>
    <t>Банковские услуги по расчетно-кассовому обслуживанию</t>
  </si>
  <si>
    <t>месяц</t>
  </si>
  <si>
    <t>Данные услуги необходимы в целях ведения расчетного счета, а также для оплаты комиссии банка при перечислении денежных средств в рамках деятельности АНО «Камчатский центр реализации молодежных проектов «Экосистема» (выплата заработной платы, перечисление налогов и т.д.) и проведении мероприятий (оплата услуг контрагентов)</t>
  </si>
  <si>
    <t>Услуги связи и почты</t>
  </si>
  <si>
    <t>Услуги связи и почтовые услуги</t>
  </si>
  <si>
    <t>Бухгалтерские и кадровые услуги</t>
  </si>
  <si>
    <t>Услуги кадрового делопроизводства и бухгалтерские услуги</t>
  </si>
  <si>
    <t xml:space="preserve">
Перечень Услуг исполнителя:
1. Ведение кадрового учета и делопроизводства, расчет заработной платы, отпускных, премий, командировочных и прочих выплат работникам, согласно штатному расписанию, работникам по договорам гражданско-правового характера, гражданам РФ.
2. Ведение бухгалтерского учета в соответствии с источниками финансирования. 
3. Подготовка и сдача отчетности по заработной плате, кадровых мероприятиях в сроки, установленные законодательством РФ в следующие органы: Управление ФНС по Камчатскому краю, Социальный Фонд России, Камчатское региональное отделение ФСС РФ, Территориальный орган Федеральной службы государственной статистики по Камчатскому краю.
4. Подготовка ответов и справок в части вопросов, касающихся начисления заработной платы о отчетности по работникам по запросу налоговых и иных государственных органов.
5. Консультирование Заказчика по вопросам налогового, бухгалтерского, кадрового учета и трудового законодательства в части вопросов, касающихся начисления заработной платы и кадровых мероприятий.                                                                                                              Данный перечень услуг не входит в должностные обязанности основных сотрудников АНО «Камчатский центр реализации молодежных проектов «Экосистема» </t>
  </si>
  <si>
    <t>Услуги по повышению квалификации работников</t>
  </si>
  <si>
    <t>штатная единица</t>
  </si>
  <si>
    <t>16 шт. ед.*50 тыс. руб/1 услугу на шт. ед.</t>
  </si>
  <si>
    <t>Аренда складских помещений</t>
  </si>
  <si>
    <t>750 руб. за 1 кв. м
площадь склада - 200 кв. м</t>
  </si>
  <si>
    <t xml:space="preserve">Арендная плата за пользование помещением </t>
  </si>
  <si>
    <t>1450 руб. за 1 кв. м
площадь помещений - 137,8 кв. м
площадь коридора - 33,2 кв. м</t>
  </si>
  <si>
    <t>Установка и обслуживание системы видеонаблюдения в палаточном лагере, расположенном в с. Паратунка Елизовского района Камчатского края в границах земельного участка с кадастровым номером 41:05:0101103:1287, принадлежащем получателю субсидии по договору пожертвования от 29.08.2024 № 27/2024</t>
  </si>
  <si>
    <t xml:space="preserve">Расчет потребности финансирования для оплаты командировочных расходов работников Автономной некоммерческой организации "Камчатский центр реализации молодежных проектов "Экосистема" и компенсации оплаты стоимости проезда и провоза багажа работников Автономной некоммерческой организации "Камчатский центр реализации молодежных проектов "Экосистема" и неработающих членов их семей к месту использования отпуска и обратно  
</t>
  </si>
  <si>
    <t>ФИО</t>
  </si>
  <si>
    <t>Оплата проезда в отпуск</t>
  </si>
  <si>
    <t>Оплата командировок (проезд, проживание, питание)</t>
  </si>
  <si>
    <t>Директор</t>
  </si>
  <si>
    <t>Заместитель директора</t>
  </si>
  <si>
    <t>Главный бухгалтер</t>
  </si>
  <si>
    <t>Бухгалтер</t>
  </si>
  <si>
    <t xml:space="preserve">Экономист </t>
  </si>
  <si>
    <t>Начальник отдела молодежных проектов</t>
  </si>
  <si>
    <t>Главный специалист-эксперт МП</t>
  </si>
  <si>
    <t>Начальник отдела инфраструктурного развития</t>
  </si>
  <si>
    <t>Главный специалист-эксперт</t>
  </si>
  <si>
    <t>Начальник отдела реализации 
экологических проектов и программ</t>
  </si>
  <si>
    <t>Наименование мероприятия</t>
  </si>
  <si>
    <t>кол-во ед.</t>
  </si>
  <si>
    <t>Стоимость за 1 ед. измерения</t>
  </si>
  <si>
    <t>Федеральный бюджет</t>
  </si>
  <si>
    <t>Региональный бюджет</t>
  </si>
  <si>
    <t>1</t>
  </si>
  <si>
    <t>Региональная школа добровольчества, 120 человек</t>
  </si>
  <si>
    <t>1.1</t>
  </si>
  <si>
    <t>Разработка образовательной программы</t>
  </si>
  <si>
    <t>услуга</t>
  </si>
  <si>
    <t>1.2</t>
  </si>
  <si>
    <t>Оплата труда спикеров</t>
  </si>
  <si>
    <t>1.3</t>
  </si>
  <si>
    <t>Материально-техническое обеспечение (аренда светового, звукового оборудования, приобретение полиграфической продукции)</t>
  </si>
  <si>
    <t>1.4</t>
  </si>
  <si>
    <t>Пассажирские и грузовые перевозки оборудования и реквизита</t>
  </si>
  <si>
    <t>1.5</t>
  </si>
  <si>
    <t>Питание</t>
  </si>
  <si>
    <t>дней</t>
  </si>
  <si>
    <t>Трехразовое питание - 2000 рублей на человека в сутки (120ч.*2000руб*4 сут.)</t>
  </si>
  <si>
    <t>1.6</t>
  </si>
  <si>
    <t>Проживание</t>
  </si>
  <si>
    <t>сутки</t>
  </si>
  <si>
    <t>Проживание в детском оздоровительном лагере 2000 рублей с человека в сутки (120ч.*2000руб*3 сут.)</t>
  </si>
  <si>
    <t>2</t>
  </si>
  <si>
    <t xml:space="preserve"> Региональная исследовательско-проектная смена юных натуралистов, 100 человек</t>
  </si>
  <si>
    <t>2.1</t>
  </si>
  <si>
    <t>2.2</t>
  </si>
  <si>
    <t>Материально-техническое обеспечение (аренда светового, звукового оборудования, приобретение оборудования для исследований, полиграфической продукции)</t>
  </si>
  <si>
    <t>2.3</t>
  </si>
  <si>
    <t>2.4</t>
  </si>
  <si>
    <t>Трехразовое питание - 2000 рублей на человека в день (100ч.*2000руб*10 дн.)</t>
  </si>
  <si>
    <t>2.5</t>
  </si>
  <si>
    <t xml:space="preserve">Проживание в глэмпинг-лагере 1300 рублей с человека в сутки (100ч.*1300руб*9 сут.)   </t>
  </si>
  <si>
    <t>3</t>
  </si>
  <si>
    <t>Всероссийский слёт молодых работников природоохранных учреждений «Заповедные люди», 120 человек</t>
  </si>
  <si>
    <t>3.1</t>
  </si>
  <si>
    <t>3.2</t>
  </si>
  <si>
    <t>Материально-техническое обеспечение (аренда светового, звукового оборудования)</t>
  </si>
  <si>
    <t>3.3</t>
  </si>
  <si>
    <t>Приобретение полиграфической продукции</t>
  </si>
  <si>
    <t>3.4</t>
  </si>
  <si>
    <t>3.5</t>
  </si>
  <si>
    <t>Трехразовое питание - 2000 рублей на человека в день (120ч.*2000руб*5 дн.)</t>
  </si>
  <si>
    <t>3.6</t>
  </si>
  <si>
    <t>Проживание в гостинице 3500 рублей с человека в сутки (120ч.*3500руб*4 сут.)</t>
  </si>
  <si>
    <t>4</t>
  </si>
  <si>
    <t>Дальневосточная конференция педагогических работников в экологической сфере "Наставники юннатов", 160 человек</t>
  </si>
  <si>
    <t>4.1</t>
  </si>
  <si>
    <t>4.2</t>
  </si>
  <si>
    <t>Материально-техническое обеспечение (аренда светового, звукового оборудования, приобретение полиграфической продукции, оформление площадки)</t>
  </si>
  <si>
    <t>4.3</t>
  </si>
  <si>
    <t>4.4</t>
  </si>
  <si>
    <t>Трехразовое питание - 2000 рублей на человека в сутки (160ч.*2000руб*5 дн.)</t>
  </si>
  <si>
    <t>4.5</t>
  </si>
  <si>
    <t>Проживание в глэмпинг-лагере 1300 рублей с человека в сутки (160ч.*1300руб*4 сут.)</t>
  </si>
  <si>
    <t>5</t>
  </si>
  <si>
    <t>Региональный зимний молодежный форум, 100 человек</t>
  </si>
  <si>
    <t>5.1</t>
  </si>
  <si>
    <t>5.2</t>
  </si>
  <si>
    <t>Материально-техническое обеспечение (аренда светового, звукового оборудования, оформление площадки)</t>
  </si>
  <si>
    <t>5.3</t>
  </si>
  <si>
    <t>5.4</t>
  </si>
  <si>
    <t>5.5</t>
  </si>
  <si>
    <t>Трехразовое питание - 2000 рублей на человека в сутки  (100ч.*2000руб*5дн.)</t>
  </si>
  <si>
    <t>5.6</t>
  </si>
  <si>
    <t>Проживание в детском оздоровительном лагере 2000 рублей с человека в сутки  (100ч.*2000руб*4 сут.)</t>
  </si>
  <si>
    <t>Акция "Сад Памяти"</t>
  </si>
  <si>
    <t>6.1</t>
  </si>
  <si>
    <t>6.2.</t>
  </si>
  <si>
    <t>Транспортное обеспечение</t>
  </si>
  <si>
    <t>6.3</t>
  </si>
  <si>
    <t>Приобретение саженцев</t>
  </si>
  <si>
    <t>штука</t>
  </si>
  <si>
    <t>6.4</t>
  </si>
  <si>
    <t>Полиграфическая продукция (баннеры и раздаточные материалы)</t>
  </si>
  <si>
    <t>7</t>
  </si>
  <si>
    <t>Всероссийский молодежный экологический форум "Экосистема. Заповедный край" (60 чел.)</t>
  </si>
  <si>
    <t>7.1</t>
  </si>
  <si>
    <t xml:space="preserve">Обеспечение проживания и питания гостей и участников </t>
  </si>
  <si>
    <t>Проживание 5 460 000,00 руб. (из расчета (60ч./2)*14сут.*13000руб/двух.номер);                                Питание 2 540 000,00 руб., сумма прописана с учетом округления (60ч.*14 дн.*3024руб.)</t>
  </si>
  <si>
    <t>7.2</t>
  </si>
  <si>
    <t>Материально-техническое обеспечение (аренда светового, звукового оборудования, приобретение полиграфической продукции, приобретение материалов и инвентаря, ремонт шатров)</t>
  </si>
  <si>
    <t>7.3</t>
  </si>
  <si>
    <t>7.4</t>
  </si>
  <si>
    <t>обеспечение безопасности площадки проведения экофорума (услуги частного охранного предприятия)</t>
  </si>
  <si>
    <t>7.5</t>
  </si>
  <si>
    <t>Оформление площадки проведения</t>
  </si>
  <si>
    <t>7.6</t>
  </si>
  <si>
    <t>7.7</t>
  </si>
  <si>
    <t>Возведение каркасно-тентовой конструкции площадью 500 кв. м в рамках подготовки площадки экофорума (возведение шатра, столовая, пуско-наладочные работы оборудования)</t>
  </si>
  <si>
    <t>7.8</t>
  </si>
  <si>
    <t>Монтаж, пуско-наладка, обслуживание и плата за пользование водоснабжением, электроснабжением, водоотведением и уборку мусора на площадке экофорума</t>
  </si>
  <si>
    <t>7.9</t>
  </si>
  <si>
    <t>Организация и проведение торжественных церемоний открытия и закрытия экофорума</t>
  </si>
  <si>
    <t>7.10</t>
  </si>
  <si>
    <t>Реализация образовательной программы экофорума</t>
  </si>
  <si>
    <t>7.11</t>
  </si>
  <si>
    <t>Разработка проектной документации по благоустройству земельного участка с кадастровым номером 41:05:0101103:1287, принадлежащем получателю субсидии по договору пожертвования от 29.08.2024 № 27/2024</t>
  </si>
  <si>
    <t>8</t>
  </si>
  <si>
    <t xml:space="preserve">Комплекс концертных мероприятий в целях патриотического воспитания молодежи, приуроченных к празднованию 80-летия годовщины Победы над милитаристской Японией и окончанию Второй мировой войны
</t>
  </si>
  <si>
    <t>8.1.</t>
  </si>
  <si>
    <t xml:space="preserve">Патриотический концерт на территории Елизовского муниципального района
</t>
  </si>
  <si>
    <t>8.2.</t>
  </si>
  <si>
    <t>Патриотические концерты на территории Петропавловск-Камчатского городского округа и Вилючинского городского округа</t>
  </si>
  <si>
    <t>9</t>
  </si>
  <si>
    <t>Городская программа всероссийского молодежного экологического форума «Экосистема. Заповедный край»</t>
  </si>
  <si>
    <t>9.1</t>
  </si>
  <si>
    <t>Разработка дизайн-проекта благоустройства площадки</t>
  </si>
  <si>
    <t>9.2</t>
  </si>
  <si>
    <t>Материально-техническое обеспечение (приобретение и установка скамеек, качелей, урн для мусора)</t>
  </si>
  <si>
    <t>9.3</t>
  </si>
  <si>
    <t xml:space="preserve">Услуги по обустройству газона </t>
  </si>
  <si>
    <t>9.4</t>
  </si>
  <si>
    <t>Услуги по отсыпке и уплотнению пешеходных дорожек</t>
  </si>
  <si>
    <t>9.5</t>
  </si>
  <si>
    <t xml:space="preserve">Услуги по содержанию площадки </t>
  </si>
  <si>
    <t>9.5.1</t>
  </si>
  <si>
    <t>Услуга по снегоочистке площадки</t>
  </si>
  <si>
    <t>9.5.2</t>
  </si>
  <si>
    <t>Услуга по уборке территории</t>
  </si>
  <si>
    <t>9.5.3</t>
  </si>
  <si>
    <t>Услуга по обслуживанию газона</t>
  </si>
  <si>
    <t>9.5.4</t>
  </si>
  <si>
    <t>Услуга по обслуживанию электрокоммуникаций</t>
  </si>
  <si>
    <t>9.5.5</t>
  </si>
  <si>
    <t>Услуга по обеспечению площадки электроэнергией</t>
  </si>
  <si>
    <t>9.5.6</t>
  </si>
  <si>
    <t xml:space="preserve">Услуга по обслуживанию конструкций площадки </t>
  </si>
  <si>
    <t>9.6</t>
  </si>
  <si>
    <t>Услуги по возведению входной группы площадки</t>
  </si>
  <si>
    <t>9.7</t>
  </si>
  <si>
    <t>Услуги по ремонту и оформлению малой сцены</t>
  </si>
  <si>
    <t>9.8</t>
  </si>
  <si>
    <t>Услуги по изготовлению и установке модульного туалета</t>
  </si>
  <si>
    <t>9.9</t>
  </si>
  <si>
    <t>Услуги по обслуживанию модульного туалета</t>
  </si>
  <si>
    <t>месяцев</t>
  </si>
  <si>
    <t>9.10</t>
  </si>
  <si>
    <t>Услуги по организации освещения дорожек</t>
  </si>
  <si>
    <t>9.11</t>
  </si>
  <si>
    <t>Услуги по обустройству цветочных клумб</t>
  </si>
  <si>
    <t>9.12</t>
  </si>
  <si>
    <t>Услуги по обслуживанию шатра для проведения мероприятий</t>
  </si>
  <si>
    <t>10</t>
  </si>
  <si>
    <t xml:space="preserve">«Регион ТВ» </t>
  </si>
  <si>
    <t>10.1</t>
  </si>
  <si>
    <t>Изготовление и прокат тематических передач и фильмов</t>
  </si>
  <si>
    <t>10.2</t>
  </si>
  <si>
    <t>Изготовление и прокат интервью</t>
  </si>
  <si>
    <t>10.3</t>
  </si>
  <si>
    <t>Изготовление тематических промо роликов</t>
  </si>
  <si>
    <t>10.4</t>
  </si>
  <si>
    <t>Прокат тематических промо роликов</t>
  </si>
  <si>
    <t>10.5</t>
  </si>
  <si>
    <t>Трансляция записи открытия и закрытия экофорума</t>
  </si>
  <si>
    <t>10.6</t>
  </si>
  <si>
    <t>Публикация на офиц. сайте с дублированием в соц.сети</t>
  </si>
  <si>
    <t>«Масс-медиа центр»</t>
  </si>
  <si>
    <t>10.7</t>
  </si>
  <si>
    <t>10.8</t>
  </si>
  <si>
    <t>10.9</t>
  </si>
  <si>
    <t>10.10</t>
  </si>
  <si>
    <t>10.11</t>
  </si>
  <si>
    <t xml:space="preserve">Трансляция телеспектакля к 80-летию Курильской десантной операции </t>
  </si>
  <si>
    <t>10.12</t>
  </si>
  <si>
    <t>ООО «Новость»</t>
  </si>
  <si>
    <t>10.13</t>
  </si>
  <si>
    <t>Изготовление и публикация информ. сообщений</t>
  </si>
  <si>
    <t>10.14</t>
  </si>
  <si>
    <t>Дублирование информ. сообщений в соц. сети</t>
  </si>
  <si>
    <t>10.15</t>
  </si>
  <si>
    <t>Подготовка и размещение интервью</t>
  </si>
  <si>
    <t>11</t>
  </si>
  <si>
    <t>11.1</t>
  </si>
  <si>
    <t>Пассажирские перевозки делегации ЭСКАТО ООН (2 микроавтобуса)</t>
  </si>
  <si>
    <t>11.2</t>
  </si>
  <si>
    <t>Разработка и реализация образовательной программы делегации ЭСКАТО ООН</t>
  </si>
  <si>
    <t>11.3</t>
  </si>
  <si>
    <t>Питание членов делегации ЭСКАТО ООН (50 человек)</t>
  </si>
  <si>
    <t>Трехразовое питание - 2000 рублей на человека в сутки (50ч.*8500руб*5 дн.)</t>
  </si>
  <si>
    <t>ИТОГО:</t>
  </si>
  <si>
    <r>
      <rPr>
        <sz val="11"/>
        <color theme="1"/>
        <rFont val="Times New Roman"/>
        <charset val="1"/>
      </rPr>
      <t xml:space="preserve">Расчет потребности финансирования для оплаты труда сотрудникам Автономной некоммерческой организации "Камчатский центр реализации молодежных проектов "Экосистема" 
</t>
    </r>
    <r>
      <rPr>
        <b/>
        <sz val="11"/>
        <color theme="1"/>
        <rFont val="Times New Roman"/>
        <charset val="1"/>
      </rPr>
      <t>с учетом оплаты работы в выходные и праздничные дни, дни работы в командировке</t>
    </r>
    <r>
      <rPr>
        <sz val="11"/>
        <color theme="1"/>
        <rFont val="Times New Roman"/>
        <charset val="1"/>
      </rPr>
      <t xml:space="preserve"> (по анализу 2023 г. и первой половины 2024 г.)</t>
    </r>
  </si>
  <si>
    <t>Оклад</t>
  </si>
  <si>
    <t>Индексация 2024</t>
  </si>
  <si>
    <t>СНС (%)
с 01.09</t>
  </si>
  <si>
    <t>СНС (руб.)</t>
  </si>
  <si>
    <t>РК (руб.)</t>
  </si>
  <si>
    <t>СН (руб.)</t>
  </si>
  <si>
    <t>ВиП и К*</t>
  </si>
  <si>
    <t>Итого
начисления</t>
  </si>
  <si>
    <t>НДФЛ</t>
  </si>
  <si>
    <t>Взносы
в Фонды**</t>
  </si>
  <si>
    <t>Заработная
плата</t>
  </si>
  <si>
    <t>Итого потребность
на 1 месяц</t>
  </si>
  <si>
    <t xml:space="preserve">Итого 
потребность
на 2025 год </t>
  </si>
  <si>
    <t xml:space="preserve">ВиП и К* - работа в выходные и праздничные дни, в том числе в период нахождения в командировке. </t>
  </si>
  <si>
    <t xml:space="preserve">Взносы
в Фонды** начисляются в размере 32.1% в связи с тем, что ОКВЭД 93.29 относится к тарифу 17 класса </t>
  </si>
  <si>
    <t>Расходы на информационное обеспечение мероприятий АНО «Экосистема»</t>
  </si>
  <si>
    <t>обеспечение работы открытой площадки, на которой будет организована городская программа экофорума, расположенной в г. Петропавловске-Камчатском по адресу: ул. Озерновская коса, 11 в границах земельных участков с кадастровыми номерами 41:01:0010122:3387 и 41:01:0010122:3398, предоставленной в безвозмездное пользование получателю субсидии по договору от 13.06.2024 б/н</t>
  </si>
  <si>
    <t>Расходы на организацию мероприятия ЭСКАТО ООН в рамках деловой программы Всероссийского молодежного экологического форума «Экосистема. Заповедный край»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</si>
</sst>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₽&quot;"/>
    <numFmt numFmtId="166" formatCode="#,##0.00_р_.;[Red]\-#,##0.00_р_."/>
    <numFmt numFmtId="167" formatCode="#,##0.00_ "/>
    <numFmt numFmtId="168" formatCode="#,##0.00_р_.;\-#,##0.00_р_."/>
  </numFmts>
  <fonts count="28" x14ac:knownFonts="1">
    <font>
      <sz val="11"/>
      <color rgb="FF000000"/>
      <name val="Calibri"/>
      <charset val="1"/>
    </font>
    <font>
      <b/>
      <sz val="14"/>
      <color rgb="FF000000"/>
      <name val="Times New Roman"/>
      <charset val="1"/>
    </font>
    <font>
      <sz val="12"/>
      <color rgb="FF000000"/>
      <name val="Times New Roman"/>
      <charset val="1"/>
    </font>
    <font>
      <i/>
      <sz val="14"/>
      <color rgb="FF000000"/>
      <name val="Times New Roman"/>
      <charset val="1"/>
    </font>
    <font>
      <sz val="14"/>
      <color rgb="FF000000"/>
      <name val="Times New Roman"/>
      <charset val="1"/>
    </font>
    <font>
      <sz val="14"/>
      <color theme="1"/>
      <name val="Times New Roman"/>
      <charset val="1"/>
    </font>
    <font>
      <b/>
      <i/>
      <sz val="14"/>
      <color rgb="FF000000"/>
      <name val="Times New Roman"/>
      <charset val="1"/>
    </font>
    <font>
      <sz val="11"/>
      <color theme="1"/>
      <name val="Times New Roman"/>
      <charset val="1"/>
    </font>
    <font>
      <b/>
      <sz val="11"/>
      <color theme="1"/>
      <name val="Times New Roman"/>
      <charset val="1"/>
    </font>
    <font>
      <sz val="11"/>
      <color rgb="FF1B1B1B"/>
      <name val="Times New Roman"/>
      <charset val="1"/>
    </font>
    <font>
      <sz val="12"/>
      <color theme="1"/>
      <name val="Times New Roman"/>
      <charset val="1"/>
    </font>
    <font>
      <sz val="11"/>
      <color rgb="FF000000"/>
      <name val="Times New Roman"/>
      <charset val="1"/>
    </font>
    <font>
      <sz val="12"/>
      <color rgb="FF1B1B1B"/>
      <name val="Times New Roman"/>
      <charset val="1"/>
    </font>
    <font>
      <sz val="11"/>
      <color rgb="FF000000"/>
      <name val="Arial"/>
      <charset val="1"/>
    </font>
    <font>
      <sz val="16"/>
      <color rgb="FF000000"/>
      <name val="Times New Roman"/>
      <charset val="1"/>
    </font>
    <font>
      <b/>
      <sz val="11"/>
      <color rgb="FF000000"/>
      <name val="Times New Roman"/>
      <charset val="1"/>
    </font>
    <font>
      <b/>
      <sz val="12"/>
      <color theme="1"/>
      <name val="Times New Roman"/>
      <charset val="1"/>
    </font>
    <font>
      <b/>
      <sz val="12"/>
      <color rgb="FF000000"/>
      <name val="Times New Roman"/>
      <charset val="1"/>
    </font>
    <font>
      <b/>
      <sz val="12"/>
      <name val="Times New Roman"/>
      <charset val="1"/>
    </font>
    <font>
      <i/>
      <sz val="12"/>
      <color theme="1"/>
      <name val="Times New Roman"/>
      <charset val="1"/>
    </font>
    <font>
      <i/>
      <sz val="12"/>
      <color rgb="FF000000"/>
      <name val="Times New Roman"/>
      <charset val="1"/>
    </font>
    <font>
      <b/>
      <i/>
      <sz val="12"/>
      <color rgb="FF000000"/>
      <name val="Times New Roman"/>
      <charset val="1"/>
    </font>
    <font>
      <b/>
      <i/>
      <sz val="12"/>
      <color theme="1"/>
      <name val="Times New Roman"/>
      <charset val="1"/>
    </font>
    <font>
      <sz val="12"/>
      <color theme="1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2"/>
      <color theme="1"/>
      <name val="Times New Roman"/>
      <family val="1"/>
      <charset val="1"/>
    </font>
    <font>
      <b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49" fontId="16" fillId="0" borderId="2" xfId="0" applyNumberFormat="1" applyFont="1" applyBorder="1" applyAlignment="1" applyProtection="1">
      <alignment horizontal="right" vertical="center" wrapText="1"/>
    </xf>
    <xf numFmtId="49" fontId="19" fillId="0" borderId="2" xfId="0" applyNumberFormat="1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6" fillId="0" borderId="2" xfId="0" applyFont="1" applyBorder="1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wrapText="1"/>
    </xf>
    <xf numFmtId="4" fontId="4" fillId="0" borderId="2" xfId="0" applyNumberFormat="1" applyFont="1" applyBorder="1" applyAlignment="1" applyProtection="1"/>
    <xf numFmtId="4" fontId="2" fillId="0" borderId="2" xfId="0" applyNumberFormat="1" applyFont="1" applyBorder="1" applyAlignment="1" applyProtection="1">
      <alignment horizontal="left" vertical="center"/>
    </xf>
    <xf numFmtId="4" fontId="2" fillId="0" borderId="2" xfId="0" applyNumberFormat="1" applyFont="1" applyBorder="1" applyAlignment="1" applyProtection="1">
      <alignment horizontal="left" wrapText="1"/>
    </xf>
    <xf numFmtId="4" fontId="5" fillId="0" borderId="2" xfId="0" applyNumberFormat="1" applyFont="1" applyBorder="1" applyAlignment="1" applyProtection="1"/>
    <xf numFmtId="4" fontId="2" fillId="0" borderId="2" xfId="0" applyNumberFormat="1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wrapText="1"/>
    </xf>
    <xf numFmtId="4" fontId="6" fillId="0" borderId="2" xfId="0" applyNumberFormat="1" applyFont="1" applyBorder="1" applyAlignment="1" applyProtection="1"/>
    <xf numFmtId="4" fontId="0" fillId="0" borderId="0" xfId="0" applyNumberFormat="1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 wrapText="1"/>
    </xf>
    <xf numFmtId="0" fontId="7" fillId="0" borderId="2" xfId="0" applyFont="1" applyBorder="1" applyAlignment="1" applyProtection="1"/>
    <xf numFmtId="0" fontId="7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1" fontId="7" fillId="0" borderId="2" xfId="0" applyNumberFormat="1" applyFont="1" applyBorder="1" applyAlignment="1" applyProtection="1"/>
    <xf numFmtId="4" fontId="7" fillId="0" borderId="2" xfId="0" applyNumberFormat="1" applyFont="1" applyBorder="1" applyAlignment="1" applyProtection="1"/>
    <xf numFmtId="4" fontId="7" fillId="0" borderId="2" xfId="0" applyNumberFormat="1" applyFont="1" applyBorder="1" applyAlignment="1" applyProtection="1">
      <alignment horizontal="center" vertical="center"/>
    </xf>
    <xf numFmtId="4" fontId="9" fillId="0" borderId="2" xfId="0" applyNumberFormat="1" applyFont="1" applyBorder="1" applyAlignment="1" applyProtection="1">
      <alignment horizontal="center" vertical="center"/>
    </xf>
    <xf numFmtId="39" fontId="8" fillId="0" borderId="2" xfId="0" applyNumberFormat="1" applyFont="1" applyBorder="1" applyAlignment="1" applyProtection="1">
      <alignment horizontal="center"/>
    </xf>
    <xf numFmtId="4" fontId="8" fillId="0" borderId="2" xfId="0" applyNumberFormat="1" applyFont="1" applyBorder="1" applyAlignment="1" applyProtection="1">
      <alignment horizontal="center"/>
    </xf>
    <xf numFmtId="4" fontId="7" fillId="2" borderId="2" xfId="0" applyNumberFormat="1" applyFont="1" applyFill="1" applyBorder="1" applyAlignment="1" applyProtection="1"/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4" fontId="11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top" wrapText="1"/>
    </xf>
    <xf numFmtId="4" fontId="7" fillId="0" borderId="0" xfId="0" applyNumberFormat="1" applyFont="1" applyBorder="1" applyAlignment="1" applyProtection="1"/>
    <xf numFmtId="0" fontId="11" fillId="0" borderId="2" xfId="0" applyFont="1" applyBorder="1" applyAlignment="1" applyProtection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/>
    </xf>
    <xf numFmtId="4" fontId="7" fillId="3" borderId="0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wrapText="1"/>
    </xf>
    <xf numFmtId="4" fontId="8" fillId="0" borderId="2" xfId="0" applyNumberFormat="1" applyFont="1" applyBorder="1" applyAlignment="1" applyProtection="1"/>
    <xf numFmtId="0" fontId="13" fillId="0" borderId="0" xfId="0" applyFont="1" applyBorder="1" applyAlignment="1" applyProtection="1"/>
    <xf numFmtId="164" fontId="14" fillId="0" borderId="0" xfId="0" applyNumberFormat="1" applyFont="1" applyBorder="1" applyAlignment="1" applyProtection="1">
      <alignment horizontal="left" vertical="center"/>
    </xf>
    <xf numFmtId="164" fontId="14" fillId="0" borderId="0" xfId="0" applyNumberFormat="1" applyFont="1" applyBorder="1" applyAlignment="1" applyProtection="1"/>
    <xf numFmtId="164" fontId="11" fillId="3" borderId="0" xfId="0" applyNumberFormat="1" applyFont="1" applyFill="1" applyBorder="1" applyAlignment="1" applyProtection="1">
      <alignment horizontal="center" vertical="center"/>
    </xf>
    <xf numFmtId="164" fontId="15" fillId="3" borderId="0" xfId="0" applyNumberFormat="1" applyFont="1" applyFill="1" applyBorder="1" applyAlignment="1" applyProtection="1">
      <alignment horizontal="right" vertical="center"/>
    </xf>
    <xf numFmtId="165" fontId="11" fillId="3" borderId="0" xfId="0" applyNumberFormat="1" applyFont="1" applyFill="1" applyBorder="1" applyAlignment="1" applyProtection="1">
      <alignment horizontal="center" vertical="center"/>
    </xf>
    <xf numFmtId="164" fontId="14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>
      <alignment horizontal="right"/>
    </xf>
    <xf numFmtId="0" fontId="13" fillId="3" borderId="0" xfId="0" applyFont="1" applyFill="1" applyBorder="1" applyAlignment="1" applyProtection="1"/>
    <xf numFmtId="49" fontId="16" fillId="0" borderId="2" xfId="0" applyNumberFormat="1" applyFont="1" applyBorder="1" applyAlignment="1" applyProtection="1">
      <alignment horizontal="center" vertical="center" wrapText="1"/>
    </xf>
    <xf numFmtId="49" fontId="16" fillId="0" borderId="5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166" fontId="16" fillId="0" borderId="2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166" fontId="10" fillId="0" borderId="3" xfId="0" applyNumberFormat="1" applyFont="1" applyBorder="1" applyAlignment="1" applyProtection="1">
      <alignment horizontal="center" vertical="center"/>
    </xf>
    <xf numFmtId="167" fontId="10" fillId="0" borderId="6" xfId="0" applyNumberFormat="1" applyFont="1" applyBorder="1" applyAlignment="1" applyProtection="1">
      <alignment horizontal="center" vertical="center"/>
    </xf>
    <xf numFmtId="166" fontId="10" fillId="0" borderId="2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left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166" fontId="10" fillId="0" borderId="6" xfId="0" applyNumberFormat="1" applyFont="1" applyBorder="1" applyAlignment="1" applyProtection="1">
      <alignment horizontal="center" vertical="center"/>
    </xf>
    <xf numFmtId="166" fontId="16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left" wrapText="1"/>
    </xf>
    <xf numFmtId="166" fontId="16" fillId="0" borderId="6" xfId="0" applyNumberFormat="1" applyFont="1" applyBorder="1" applyAlignment="1" applyProtection="1">
      <alignment horizontal="center" vertical="center"/>
    </xf>
    <xf numFmtId="167" fontId="16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168" fontId="2" fillId="0" borderId="2" xfId="0" applyNumberFormat="1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center" vertical="center"/>
    </xf>
    <xf numFmtId="4" fontId="17" fillId="0" borderId="2" xfId="0" applyNumberFormat="1" applyFont="1" applyBorder="1" applyAlignment="1" applyProtection="1">
      <alignment horizontal="center" vertical="center"/>
    </xf>
    <xf numFmtId="49" fontId="18" fillId="0" borderId="2" xfId="0" applyNumberFormat="1" applyFont="1" applyBorder="1" applyAlignment="1" applyProtection="1">
      <alignment horizontal="center" vertical="center" wrapText="1"/>
    </xf>
    <xf numFmtId="49" fontId="19" fillId="0" borderId="2" xfId="0" applyNumberFormat="1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/>
    </xf>
    <xf numFmtId="4" fontId="20" fillId="0" borderId="2" xfId="0" applyNumberFormat="1" applyFont="1" applyBorder="1" applyAlignment="1" applyProtection="1">
      <alignment horizontal="center" vertical="center"/>
    </xf>
    <xf numFmtId="166" fontId="19" fillId="0" borderId="6" xfId="0" applyNumberFormat="1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</xf>
    <xf numFmtId="166" fontId="22" fillId="0" borderId="6" xfId="0" applyNumberFormat="1" applyFont="1" applyBorder="1" applyAlignment="1" applyProtection="1">
      <alignment horizontal="center" vertical="center"/>
    </xf>
    <xf numFmtId="49" fontId="23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>
      <alignment horizontal="center" wrapText="1"/>
    </xf>
    <xf numFmtId="0" fontId="23" fillId="0" borderId="6" xfId="0" applyFont="1" applyBorder="1" applyAlignment="1" applyProtection="1">
      <alignment horizontal="center" vertical="center"/>
    </xf>
    <xf numFmtId="4" fontId="24" fillId="0" borderId="2" xfId="0" applyNumberFormat="1" applyFont="1" applyBorder="1" applyAlignment="1" applyProtection="1">
      <alignment horizontal="center" vertical="center"/>
    </xf>
    <xf numFmtId="166" fontId="23" fillId="0" borderId="6" xfId="0" applyNumberFormat="1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wrapText="1"/>
    </xf>
    <xf numFmtId="49" fontId="26" fillId="0" borderId="2" xfId="0" applyNumberFormat="1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/>
    </xf>
    <xf numFmtId="4" fontId="27" fillId="0" borderId="2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9" fontId="7" fillId="0" borderId="2" xfId="0" applyNumberFormat="1" applyFont="1" applyBorder="1" applyAlignment="1" applyProtection="1">
      <alignment horizontal="center" vertical="center"/>
    </xf>
    <xf numFmtId="4" fontId="7" fillId="3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wrapText="1"/>
    </xf>
    <xf numFmtId="4" fontId="7" fillId="2" borderId="3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wrapText="1"/>
    </xf>
    <xf numFmtId="0" fontId="2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63000"/>
              </a:schemeClr>
            </a:gs>
            <a:gs pos="100000">
              <a:schemeClr val="phClr">
                <a:tint val="85000"/>
              </a:schemeClr>
            </a:gs>
          </a:gsLst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tileRect/>
        </a:gradFill>
      </a:fillStyleLst>
      <a:lnStyleLst>
        <a:ln w="0">
          <a:prstDash val="solid"/>
        </a:ln>
        <a:ln w="0">
          <a:prstDash val="solid"/>
        </a:ln>
        <a:ln w="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</a:schemeClr>
            </a:gs>
            <a:gs pos="40000">
              <a:schemeClr val="phClr">
                <a:tint val="5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/>
        </a:gradFill>
        <a:gradFill>
          <a:gsLst>
            <a:gs pos="0">
              <a:schemeClr val="phClr">
                <a:tint val="20000"/>
              </a:schemeClr>
            </a:gs>
            <a:gs pos="100000">
              <a:schemeClr val="phClr">
                <a:shade val="30000"/>
              </a:schemeClr>
            </a:gs>
          </a:gsLst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Normal="100" workbookViewId="0">
      <selection activeCell="C8" sqref="C8"/>
    </sheetView>
  </sheetViews>
  <sheetFormatPr defaultColWidth="10.7109375" defaultRowHeight="15" x14ac:dyDescent="0.25"/>
  <cols>
    <col min="1" max="1" width="4.140625" style="11" customWidth="1"/>
    <col min="2" max="2" width="50" style="11" customWidth="1"/>
    <col min="3" max="3" width="23.42578125" style="11" customWidth="1"/>
    <col min="4" max="4" width="41.7109375" style="11" customWidth="1"/>
    <col min="5" max="5" width="24.28515625" style="11" customWidth="1"/>
    <col min="6" max="12" width="10.7109375" style="11" hidden="1"/>
    <col min="15" max="15" width="14.28515625" style="11" customWidth="1"/>
  </cols>
  <sheetData>
    <row r="1" spans="1:14" ht="36" customHeight="1" x14ac:dyDescent="0.25">
      <c r="A1" s="10" t="s">
        <v>0</v>
      </c>
      <c r="B1" s="10"/>
      <c r="C1" s="10"/>
      <c r="D1" s="10"/>
    </row>
    <row r="2" spans="1:14" ht="15.75" customHeight="1" x14ac:dyDescent="0.25">
      <c r="A2" s="12"/>
      <c r="B2" s="12"/>
      <c r="C2" s="12"/>
      <c r="D2" s="13" t="s">
        <v>1</v>
      </c>
      <c r="M2" s="11"/>
      <c r="N2" s="11"/>
    </row>
    <row r="3" spans="1:14" ht="33" customHeight="1" x14ac:dyDescent="0.25">
      <c r="A3" s="14"/>
      <c r="B3" s="15" t="s">
        <v>2</v>
      </c>
      <c r="C3" s="15" t="s">
        <v>3</v>
      </c>
      <c r="D3" s="15" t="s">
        <v>4</v>
      </c>
    </row>
    <row r="4" spans="1:14" ht="34.5" customHeight="1" x14ac:dyDescent="0.3">
      <c r="A4" s="16" t="s">
        <v>5</v>
      </c>
      <c r="B4" s="16" t="s">
        <v>6</v>
      </c>
      <c r="C4" s="17">
        <f>'ЗП и отчисления'!Q21</f>
        <v>38407281.967199996</v>
      </c>
      <c r="D4" s="18" t="s">
        <v>7</v>
      </c>
    </row>
    <row r="5" spans="1:14" ht="48" x14ac:dyDescent="0.3">
      <c r="A5" s="16" t="s">
        <v>8</v>
      </c>
      <c r="B5" s="16" t="s">
        <v>9</v>
      </c>
      <c r="C5" s="17">
        <f>МТО!O10</f>
        <v>743957.3</v>
      </c>
      <c r="D5" s="19" t="s">
        <v>10</v>
      </c>
    </row>
    <row r="6" spans="1:14" ht="111" x14ac:dyDescent="0.3">
      <c r="A6" s="16" t="s">
        <v>11</v>
      </c>
      <c r="B6" s="16" t="s">
        <v>12</v>
      </c>
      <c r="C6" s="17">
        <f>обеспечение!M14</f>
        <v>7838000</v>
      </c>
      <c r="D6" s="19" t="s">
        <v>13</v>
      </c>
      <c r="L6" s="11">
        <v>1330</v>
      </c>
    </row>
    <row r="7" spans="1:14" ht="24" customHeight="1" x14ac:dyDescent="0.3">
      <c r="A7" s="16" t="s">
        <v>14</v>
      </c>
      <c r="B7" s="16" t="s">
        <v>15</v>
      </c>
      <c r="C7" s="20">
        <f>командировки!G23</f>
        <v>2548870</v>
      </c>
      <c r="D7" s="21" t="s">
        <v>7</v>
      </c>
      <c r="L7" s="11">
        <v>9500</v>
      </c>
    </row>
    <row r="8" spans="1:14" ht="65.25" customHeight="1" x14ac:dyDescent="0.3">
      <c r="A8" s="22" t="s">
        <v>16</v>
      </c>
      <c r="B8" s="22" t="s">
        <v>17</v>
      </c>
      <c r="C8" s="20">
        <f>Мероприятия!F99</f>
        <v>130161535.03</v>
      </c>
      <c r="D8" s="19" t="s">
        <v>18</v>
      </c>
      <c r="L8" s="11">
        <v>665</v>
      </c>
    </row>
    <row r="9" spans="1:14" ht="19.5" x14ac:dyDescent="0.35">
      <c r="A9" s="9" t="s">
        <v>19</v>
      </c>
      <c r="B9" s="9"/>
      <c r="C9" s="23">
        <f>C4+C5+C6+C7+C8</f>
        <v>179699644.29719999</v>
      </c>
      <c r="D9" s="23"/>
      <c r="L9" s="11">
        <v>427.5</v>
      </c>
    </row>
    <row r="12" spans="1:14" x14ac:dyDescent="0.25">
      <c r="C12" s="24"/>
    </row>
    <row r="13" spans="1:14" x14ac:dyDescent="0.25">
      <c r="C13" s="24"/>
    </row>
  </sheetData>
  <mergeCells count="2">
    <mergeCell ref="A1:D1"/>
    <mergeCell ref="A9:B9"/>
  </mergeCells>
  <pageMargins left="0.39374999999999999" right="0.39374999999999999" top="0.59027777777777801" bottom="0.59027777777777801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topLeftCell="J1" zoomScaleNormal="100" workbookViewId="0"/>
  </sheetViews>
  <sheetFormatPr defaultColWidth="9.140625" defaultRowHeight="15" x14ac:dyDescent="0.25"/>
  <cols>
    <col min="1" max="3" width="9.140625" style="25" hidden="1"/>
    <col min="4" max="4" width="21.7109375" style="25" hidden="1" customWidth="1"/>
    <col min="5" max="5" width="11.5703125" style="25" hidden="1" customWidth="1"/>
    <col min="6" max="6" width="12.5703125" style="25" hidden="1" customWidth="1"/>
    <col min="7" max="7" width="12.140625" style="25" hidden="1" customWidth="1"/>
    <col min="8" max="8" width="5.140625" style="25" hidden="1" customWidth="1"/>
    <col min="9" max="9" width="4.140625" style="25" hidden="1" customWidth="1"/>
    <col min="10" max="10" width="9.140625" style="25"/>
    <col min="11" max="11" width="21.7109375" style="25" customWidth="1"/>
    <col min="12" max="12" width="11.5703125" style="25" customWidth="1"/>
    <col min="13" max="13" width="16.85546875" style="25" customWidth="1"/>
    <col min="14" max="14" width="24" style="25" customWidth="1"/>
    <col min="15" max="15" width="15" style="25" customWidth="1"/>
    <col min="16" max="16" width="9.140625" style="25" hidden="1"/>
    <col min="18" max="16384" width="9.140625" style="25"/>
  </cols>
  <sheetData>
    <row r="2" spans="3:15" ht="15" customHeight="1" x14ac:dyDescent="0.25">
      <c r="C2" s="8" t="s">
        <v>20</v>
      </c>
      <c r="D2" s="8"/>
      <c r="E2" s="8"/>
      <c r="F2" s="8"/>
      <c r="G2" s="8"/>
      <c r="J2" s="7" t="s">
        <v>21</v>
      </c>
      <c r="K2" s="7"/>
      <c r="L2" s="7"/>
      <c r="M2" s="7"/>
      <c r="N2" s="7"/>
      <c r="O2" s="7"/>
    </row>
    <row r="3" spans="3:15" x14ac:dyDescent="0.25">
      <c r="C3" s="8"/>
      <c r="D3" s="8"/>
      <c r="E3" s="8"/>
      <c r="F3" s="8"/>
      <c r="G3" s="8"/>
      <c r="J3" s="7"/>
      <c r="K3" s="7"/>
      <c r="L3" s="7"/>
      <c r="M3" s="7"/>
      <c r="N3" s="7"/>
      <c r="O3" s="7"/>
    </row>
    <row r="4" spans="3:15" x14ac:dyDescent="0.25">
      <c r="C4" s="26"/>
      <c r="D4" s="26"/>
      <c r="E4" s="26"/>
      <c r="F4" s="26"/>
      <c r="G4" s="26"/>
      <c r="J4" s="26"/>
      <c r="K4" s="26"/>
      <c r="L4" s="26"/>
      <c r="M4" s="26"/>
      <c r="N4" s="26"/>
      <c r="O4" s="27" t="s">
        <v>1</v>
      </c>
    </row>
    <row r="5" spans="3:15" ht="75" x14ac:dyDescent="0.25">
      <c r="C5" s="28" t="s">
        <v>22</v>
      </c>
      <c r="D5" s="29" t="s">
        <v>23</v>
      </c>
      <c r="E5" s="28" t="s">
        <v>24</v>
      </c>
      <c r="F5" s="28" t="s">
        <v>25</v>
      </c>
      <c r="G5" s="28" t="s">
        <v>26</v>
      </c>
      <c r="J5" s="30" t="s">
        <v>22</v>
      </c>
      <c r="K5" s="31" t="s">
        <v>23</v>
      </c>
      <c r="L5" s="31" t="s">
        <v>27</v>
      </c>
      <c r="M5" s="31" t="s">
        <v>28</v>
      </c>
      <c r="N5" s="32" t="s">
        <v>29</v>
      </c>
      <c r="O5" s="31" t="s">
        <v>30</v>
      </c>
    </row>
    <row r="6" spans="3:15" ht="30" x14ac:dyDescent="0.25">
      <c r="C6" s="30">
        <v>14</v>
      </c>
      <c r="D6" s="29" t="s">
        <v>31</v>
      </c>
      <c r="E6" s="33">
        <v>6</v>
      </c>
      <c r="F6" s="34">
        <v>70000</v>
      </c>
      <c r="G6" s="34">
        <f>E6*F6</f>
        <v>420000</v>
      </c>
      <c r="J6" s="30">
        <v>1</v>
      </c>
      <c r="K6" s="31" t="s">
        <v>32</v>
      </c>
      <c r="L6" s="30">
        <v>16</v>
      </c>
      <c r="M6" s="35">
        <v>22000</v>
      </c>
      <c r="N6" s="36"/>
      <c r="O6" s="35">
        <f>L6*M6-N6</f>
        <v>352000</v>
      </c>
    </row>
    <row r="7" spans="3:15" ht="30" x14ac:dyDescent="0.25">
      <c r="C7" s="30"/>
      <c r="D7" s="29"/>
      <c r="E7" s="33"/>
      <c r="F7" s="34"/>
      <c r="G7" s="34"/>
      <c r="J7" s="30">
        <v>2</v>
      </c>
      <c r="K7" s="31" t="s">
        <v>33</v>
      </c>
      <c r="L7" s="30">
        <v>2</v>
      </c>
      <c r="M7" s="35">
        <v>38000</v>
      </c>
      <c r="N7" s="36">
        <v>10650</v>
      </c>
      <c r="O7" s="35">
        <f>L7*M7-N7</f>
        <v>65350</v>
      </c>
    </row>
    <row r="8" spans="3:15" ht="60" x14ac:dyDescent="0.25">
      <c r="C8" s="30"/>
      <c r="D8" s="29"/>
      <c r="E8" s="33"/>
      <c r="F8" s="34"/>
      <c r="G8" s="34"/>
      <c r="J8" s="30">
        <v>3</v>
      </c>
      <c r="K8" s="31" t="s">
        <v>34</v>
      </c>
      <c r="L8" s="30">
        <v>2</v>
      </c>
      <c r="M8" s="35">
        <v>100000</v>
      </c>
      <c r="N8" s="36">
        <v>9392.7000000000007</v>
      </c>
      <c r="O8" s="35">
        <f>L8*M8-N8</f>
        <v>190607.3</v>
      </c>
    </row>
    <row r="9" spans="3:15" x14ac:dyDescent="0.25">
      <c r="C9" s="30">
        <v>15</v>
      </c>
      <c r="D9" s="29" t="s">
        <v>35</v>
      </c>
      <c r="E9" s="33">
        <v>1</v>
      </c>
      <c r="F9" s="34">
        <v>90000</v>
      </c>
      <c r="G9" s="34">
        <f>E9*F9</f>
        <v>90000</v>
      </c>
      <c r="J9" s="30">
        <v>4</v>
      </c>
      <c r="K9" s="31" t="s">
        <v>36</v>
      </c>
      <c r="L9" s="30">
        <v>16</v>
      </c>
      <c r="M9" s="35">
        <v>8500</v>
      </c>
      <c r="N9" s="35"/>
      <c r="O9" s="35">
        <f>L9*M9-N9</f>
        <v>136000</v>
      </c>
    </row>
    <row r="10" spans="3:15" ht="30" x14ac:dyDescent="0.25">
      <c r="C10" s="30">
        <v>16</v>
      </c>
      <c r="D10" s="29" t="s">
        <v>37</v>
      </c>
      <c r="E10" s="33">
        <v>20</v>
      </c>
      <c r="F10" s="34">
        <v>9000</v>
      </c>
      <c r="G10" s="34">
        <f>E10*F10</f>
        <v>180000</v>
      </c>
      <c r="J10" s="6" t="s">
        <v>38</v>
      </c>
      <c r="K10" s="6"/>
      <c r="L10" s="6"/>
      <c r="M10" s="6"/>
      <c r="N10" s="37">
        <f>N7+N8</f>
        <v>20042.7</v>
      </c>
      <c r="O10" s="38">
        <f>SUM(O6:O9)</f>
        <v>743957.3</v>
      </c>
    </row>
    <row r="11" spans="3:15" x14ac:dyDescent="0.25">
      <c r="C11" s="30">
        <v>17</v>
      </c>
      <c r="D11" s="29" t="s">
        <v>39</v>
      </c>
      <c r="E11" s="33">
        <v>20</v>
      </c>
      <c r="F11" s="34">
        <v>8500</v>
      </c>
      <c r="G11" s="34">
        <f>E11*F11</f>
        <v>170000</v>
      </c>
    </row>
    <row r="12" spans="3:15" ht="30" x14ac:dyDescent="0.25">
      <c r="C12" s="30">
        <v>18</v>
      </c>
      <c r="D12" s="29" t="s">
        <v>40</v>
      </c>
      <c r="E12" s="33">
        <v>1</v>
      </c>
      <c r="F12" s="34">
        <v>95000</v>
      </c>
      <c r="G12" s="34">
        <f>E12*F12</f>
        <v>95000</v>
      </c>
    </row>
    <row r="13" spans="3:15" ht="75" x14ac:dyDescent="0.25">
      <c r="C13" s="30">
        <v>19</v>
      </c>
      <c r="D13" s="29" t="s">
        <v>41</v>
      </c>
      <c r="E13" s="33">
        <v>1</v>
      </c>
      <c r="F13" s="34">
        <v>1500000</v>
      </c>
      <c r="G13" s="34">
        <f>E13*F13</f>
        <v>1500000</v>
      </c>
    </row>
    <row r="14" spans="3:15" x14ac:dyDescent="0.25">
      <c r="G14" s="39">
        <f>SUM(G6:G13)</f>
        <v>2455000</v>
      </c>
    </row>
  </sheetData>
  <mergeCells count="3">
    <mergeCell ref="C2:G3"/>
    <mergeCell ref="J2:O3"/>
    <mergeCell ref="J10:M10"/>
  </mergeCells>
  <pageMargins left="0.70069444444444495" right="0.70069444444444495" top="0.74791666666666701" bottom="0.74791666666666701" header="0.511811023622047" footer="0.511811023622047"/>
  <pageSetup paperSize="9" scale="10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6"/>
  <sheetViews>
    <sheetView topLeftCell="H1" zoomScaleNormal="100" workbookViewId="0"/>
  </sheetViews>
  <sheetFormatPr defaultColWidth="9.140625" defaultRowHeight="15" x14ac:dyDescent="0.25"/>
  <cols>
    <col min="1" max="3" width="9.140625" style="25" hidden="1"/>
    <col min="4" max="4" width="32" style="25" hidden="1" customWidth="1"/>
    <col min="5" max="5" width="18.5703125" style="25" hidden="1" customWidth="1"/>
    <col min="6" max="6" width="17.42578125" style="25" hidden="1" customWidth="1"/>
    <col min="7" max="7" width="9.140625" style="25" hidden="1"/>
    <col min="8" max="8" width="4.85546875" style="25" customWidth="1"/>
    <col min="9" max="9" width="23.140625" style="25" customWidth="1"/>
    <col min="10" max="12" width="12.140625" style="25" customWidth="1"/>
    <col min="13" max="13" width="17" style="25" customWidth="1"/>
    <col min="14" max="14" width="85.7109375" style="25" customWidth="1"/>
    <col min="15" max="16384" width="9.140625" style="25"/>
  </cols>
  <sheetData>
    <row r="3" spans="3:14" ht="13.5" customHeight="1" x14ac:dyDescent="0.25">
      <c r="C3" s="5" t="s">
        <v>42</v>
      </c>
      <c r="D3" s="5"/>
      <c r="E3" s="5"/>
      <c r="F3" s="5"/>
      <c r="H3" s="7" t="s">
        <v>43</v>
      </c>
      <c r="I3" s="7"/>
      <c r="J3" s="7"/>
      <c r="K3" s="7"/>
      <c r="L3" s="7"/>
      <c r="M3" s="7"/>
      <c r="N3" s="7"/>
    </row>
    <row r="4" spans="3:14" ht="15" customHeight="1" x14ac:dyDescent="0.25">
      <c r="C4" s="5"/>
      <c r="D4" s="5"/>
      <c r="E4" s="5"/>
      <c r="F4" s="5"/>
      <c r="H4" s="7"/>
      <c r="I4" s="7"/>
      <c r="J4" s="7"/>
      <c r="K4" s="7"/>
      <c r="L4" s="7"/>
      <c r="M4" s="7"/>
      <c r="N4" s="7"/>
    </row>
    <row r="5" spans="3:14" ht="15" customHeight="1" x14ac:dyDescent="0.25">
      <c r="C5" s="40"/>
      <c r="D5" s="40"/>
      <c r="E5" s="40"/>
      <c r="F5" s="40"/>
      <c r="H5" s="41"/>
      <c r="I5" s="41"/>
      <c r="J5" s="41"/>
      <c r="K5" s="41"/>
      <c r="L5" s="41"/>
      <c r="M5" s="41"/>
      <c r="N5" s="42" t="s">
        <v>1</v>
      </c>
    </row>
    <row r="6" spans="3:14" ht="32.25" customHeight="1" x14ac:dyDescent="0.25">
      <c r="C6" s="28" t="s">
        <v>22</v>
      </c>
      <c r="D6" s="28" t="s">
        <v>23</v>
      </c>
      <c r="E6" s="28" t="s">
        <v>44</v>
      </c>
      <c r="F6" s="28" t="s">
        <v>45</v>
      </c>
      <c r="H6" s="31" t="s">
        <v>22</v>
      </c>
      <c r="I6" s="30" t="s">
        <v>23</v>
      </c>
      <c r="J6" s="31" t="s">
        <v>46</v>
      </c>
      <c r="K6" s="31" t="s">
        <v>27</v>
      </c>
      <c r="L6" s="31" t="s">
        <v>25</v>
      </c>
      <c r="M6" s="43" t="s">
        <v>47</v>
      </c>
      <c r="N6" s="44" t="s">
        <v>4</v>
      </c>
    </row>
    <row r="7" spans="3:14" ht="59.65" customHeight="1" x14ac:dyDescent="0.25">
      <c r="C7" s="28">
        <v>1</v>
      </c>
      <c r="D7" s="28" t="s">
        <v>48</v>
      </c>
      <c r="E7" s="34">
        <v>6500</v>
      </c>
      <c r="F7" s="34">
        <f>E7*12</f>
        <v>78000</v>
      </c>
      <c r="H7" s="30">
        <v>1</v>
      </c>
      <c r="I7" s="32" t="s">
        <v>49</v>
      </c>
      <c r="J7" s="45" t="s">
        <v>50</v>
      </c>
      <c r="K7" s="46">
        <v>12</v>
      </c>
      <c r="L7" s="47">
        <v>6550</v>
      </c>
      <c r="M7" s="47">
        <f>L7*12</f>
        <v>78600</v>
      </c>
      <c r="N7" s="48" t="s">
        <v>51</v>
      </c>
    </row>
    <row r="8" spans="3:14" ht="37.35" customHeight="1" x14ac:dyDescent="0.25">
      <c r="C8" s="28">
        <v>2</v>
      </c>
      <c r="D8" s="28" t="s">
        <v>52</v>
      </c>
      <c r="E8" s="34">
        <v>22000</v>
      </c>
      <c r="F8" s="34">
        <f>E8*12</f>
        <v>264000</v>
      </c>
      <c r="H8" s="30">
        <v>2</v>
      </c>
      <c r="I8" s="32" t="s">
        <v>53</v>
      </c>
      <c r="J8" s="45" t="s">
        <v>50</v>
      </c>
      <c r="K8" s="46">
        <v>12</v>
      </c>
      <c r="L8" s="35">
        <v>55000</v>
      </c>
      <c r="M8" s="35">
        <f>L8*12</f>
        <v>660000</v>
      </c>
      <c r="N8" s="49"/>
    </row>
    <row r="9" spans="3:14" ht="223.15" customHeight="1" x14ac:dyDescent="0.25">
      <c r="C9" s="28">
        <v>3</v>
      </c>
      <c r="D9" s="28" t="s">
        <v>54</v>
      </c>
      <c r="E9" s="34">
        <v>20000</v>
      </c>
      <c r="F9" s="34">
        <f>E9*12</f>
        <v>240000</v>
      </c>
      <c r="H9" s="30">
        <v>3</v>
      </c>
      <c r="I9" s="32" t="s">
        <v>55</v>
      </c>
      <c r="J9" s="45" t="s">
        <v>50</v>
      </c>
      <c r="K9" s="46">
        <v>12</v>
      </c>
      <c r="L9" s="35">
        <v>70000</v>
      </c>
      <c r="M9" s="35">
        <f>L9*12</f>
        <v>840000</v>
      </c>
      <c r="N9" s="50" t="s">
        <v>56</v>
      </c>
    </row>
    <row r="10" spans="3:14" ht="32.25" customHeight="1" x14ac:dyDescent="0.25">
      <c r="C10" s="28"/>
      <c r="D10" s="28"/>
      <c r="E10" s="34"/>
      <c r="F10" s="34"/>
      <c r="H10" s="30">
        <v>4</v>
      </c>
      <c r="I10" s="31" t="s">
        <v>57</v>
      </c>
      <c r="J10" s="31" t="s">
        <v>58</v>
      </c>
      <c r="K10" s="31">
        <v>16</v>
      </c>
      <c r="L10" s="35">
        <v>50000</v>
      </c>
      <c r="M10" s="35">
        <f>L10*16</f>
        <v>800000</v>
      </c>
      <c r="N10" s="30" t="s">
        <v>59</v>
      </c>
    </row>
    <row r="11" spans="3:14" ht="30" x14ac:dyDescent="0.25">
      <c r="C11" s="28"/>
      <c r="D11" s="28"/>
      <c r="E11" s="34"/>
      <c r="F11" s="34"/>
      <c r="H11" s="30">
        <v>5</v>
      </c>
      <c r="I11" s="31" t="s">
        <v>60</v>
      </c>
      <c r="J11" s="45" t="s">
        <v>50</v>
      </c>
      <c r="K11" s="46">
        <v>12</v>
      </c>
      <c r="L11" s="35">
        <v>150000</v>
      </c>
      <c r="M11" s="35">
        <f>L11*12</f>
        <v>1800000</v>
      </c>
      <c r="N11" s="31" t="s">
        <v>61</v>
      </c>
    </row>
    <row r="12" spans="3:14" ht="45" x14ac:dyDescent="0.25">
      <c r="E12" s="51"/>
      <c r="F12" s="34"/>
      <c r="H12" s="30">
        <v>6</v>
      </c>
      <c r="I12" s="52" t="s">
        <v>62</v>
      </c>
      <c r="J12" s="53" t="s">
        <v>50</v>
      </c>
      <c r="K12" s="49">
        <v>12</v>
      </c>
      <c r="L12" s="36">
        <v>247950</v>
      </c>
      <c r="M12" s="36">
        <f>L12*12</f>
        <v>2975400</v>
      </c>
      <c r="N12" s="32" t="s">
        <v>63</v>
      </c>
    </row>
    <row r="13" spans="3:14" ht="240" x14ac:dyDescent="0.25">
      <c r="H13" s="30">
        <v>7</v>
      </c>
      <c r="I13" s="31" t="s">
        <v>64</v>
      </c>
      <c r="J13" s="45" t="s">
        <v>50</v>
      </c>
      <c r="K13" s="46">
        <v>12</v>
      </c>
      <c r="L13" s="35">
        <v>57000</v>
      </c>
      <c r="M13" s="35">
        <f>L13*12</f>
        <v>684000</v>
      </c>
      <c r="N13" s="30"/>
    </row>
    <row r="14" spans="3:14" x14ac:dyDescent="0.25">
      <c r="H14" s="6" t="s">
        <v>38</v>
      </c>
      <c r="I14" s="6"/>
      <c r="J14" s="6"/>
      <c r="K14" s="6"/>
      <c r="L14" s="6"/>
      <c r="M14" s="54">
        <f>SUM(M7:M13)</f>
        <v>7838000</v>
      </c>
      <c r="N14" s="28"/>
    </row>
    <row r="15" spans="3:14" x14ac:dyDescent="0.25">
      <c r="M15" s="55"/>
    </row>
    <row r="16" spans="3:14" ht="25.35" customHeight="1" x14ac:dyDescent="0.25">
      <c r="J16" s="4"/>
      <c r="K16" s="4"/>
      <c r="L16" s="4"/>
      <c r="M16" s="4"/>
    </row>
  </sheetData>
  <mergeCells count="4">
    <mergeCell ref="C3:F4"/>
    <mergeCell ref="H3:N4"/>
    <mergeCell ref="H14:L14"/>
    <mergeCell ref="J16:M16"/>
  </mergeCells>
  <pageMargins left="0.70069444444444495" right="0.70069444444444495" top="0.74791666666666701" bottom="0.74791666666666701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zoomScaleNormal="100" workbookViewId="0"/>
  </sheetViews>
  <sheetFormatPr defaultColWidth="9.140625" defaultRowHeight="15" outlineLevelRow="1" x14ac:dyDescent="0.25"/>
  <cols>
    <col min="1" max="2" width="9.140625" style="25"/>
    <col min="3" max="3" width="39.140625" style="25" customWidth="1"/>
    <col min="4" max="4" width="17.28515625" style="25" customWidth="1"/>
    <col min="5" max="5" width="24.7109375" style="25" customWidth="1"/>
    <col min="6" max="6" width="25.140625" style="25" customWidth="1"/>
    <col min="7" max="7" width="13" style="25" customWidth="1"/>
    <col min="8" max="9" width="13.28515625" style="25" customWidth="1"/>
    <col min="10" max="16384" width="9.140625" style="25"/>
  </cols>
  <sheetData>
    <row r="3" spans="2:7" ht="15" customHeight="1" x14ac:dyDescent="0.25">
      <c r="B3" s="7" t="s">
        <v>65</v>
      </c>
      <c r="C3" s="7"/>
      <c r="D3" s="7"/>
      <c r="E3" s="7"/>
      <c r="F3" s="7"/>
      <c r="G3" s="7"/>
    </row>
    <row r="4" spans="2:7" ht="66.75" customHeight="1" x14ac:dyDescent="0.25">
      <c r="B4" s="7"/>
      <c r="C4" s="7"/>
      <c r="D4" s="7"/>
      <c r="E4" s="7"/>
      <c r="F4" s="7"/>
      <c r="G4" s="7"/>
    </row>
    <row r="5" spans="2:7" ht="20.100000000000001" customHeight="1" x14ac:dyDescent="0.25">
      <c r="B5" s="56"/>
      <c r="C5" s="56"/>
      <c r="D5" s="56"/>
      <c r="E5" s="56"/>
      <c r="F5" s="56"/>
      <c r="G5" s="57" t="s">
        <v>1</v>
      </c>
    </row>
    <row r="6" spans="2:7" ht="75" x14ac:dyDescent="0.25">
      <c r="B6" s="30" t="s">
        <v>22</v>
      </c>
      <c r="C6" s="31" t="s">
        <v>66</v>
      </c>
      <c r="D6" s="31" t="s">
        <v>67</v>
      </c>
      <c r="E6" s="31" t="s">
        <v>68</v>
      </c>
      <c r="F6" s="32" t="s">
        <v>29</v>
      </c>
      <c r="G6" s="30" t="s">
        <v>26</v>
      </c>
    </row>
    <row r="7" spans="2:7" outlineLevel="1" x14ac:dyDescent="0.25">
      <c r="B7" s="58">
        <v>1</v>
      </c>
      <c r="C7" s="59" t="s">
        <v>69</v>
      </c>
      <c r="D7" s="35">
        <f>30000*2+15000*2</f>
        <v>90000</v>
      </c>
      <c r="E7" s="35">
        <v>200000</v>
      </c>
      <c r="F7" s="35">
        <v>50106</v>
      </c>
      <c r="G7" s="35">
        <f t="shared" ref="G7:G22" si="0">SUM(D7+E7)-F7</f>
        <v>239894</v>
      </c>
    </row>
    <row r="8" spans="2:7" x14ac:dyDescent="0.25">
      <c r="B8" s="58">
        <v>2</v>
      </c>
      <c r="C8" s="59" t="s">
        <v>70</v>
      </c>
      <c r="D8" s="35">
        <f>30000*2+15000*2</f>
        <v>90000</v>
      </c>
      <c r="E8" s="35">
        <v>160000</v>
      </c>
      <c r="F8" s="35">
        <v>40128</v>
      </c>
      <c r="G8" s="35">
        <f t="shared" si="0"/>
        <v>209872</v>
      </c>
    </row>
    <row r="9" spans="2:7" x14ac:dyDescent="0.25">
      <c r="B9" s="58">
        <v>3</v>
      </c>
      <c r="C9" s="59" t="s">
        <v>70</v>
      </c>
      <c r="D9" s="35">
        <f>30000*2+15000*2</f>
        <v>90000</v>
      </c>
      <c r="E9" s="35">
        <v>160000</v>
      </c>
      <c r="F9" s="35">
        <v>40128</v>
      </c>
      <c r="G9" s="35">
        <f t="shared" si="0"/>
        <v>209872</v>
      </c>
    </row>
    <row r="10" spans="2:7" x14ac:dyDescent="0.25">
      <c r="B10" s="58">
        <v>4</v>
      </c>
      <c r="C10" s="59" t="s">
        <v>71</v>
      </c>
      <c r="D10" s="35">
        <f>30000*2+15000*2</f>
        <v>90000</v>
      </c>
      <c r="E10" s="35">
        <v>60000</v>
      </c>
      <c r="F10" s="35">
        <v>15048</v>
      </c>
      <c r="G10" s="35">
        <f t="shared" si="0"/>
        <v>134952</v>
      </c>
    </row>
    <row r="11" spans="2:7" x14ac:dyDescent="0.25">
      <c r="B11" s="58">
        <v>5</v>
      </c>
      <c r="C11" s="59" t="s">
        <v>72</v>
      </c>
      <c r="D11" s="35">
        <v>90000</v>
      </c>
      <c r="E11" s="35">
        <v>60000</v>
      </c>
      <c r="F11" s="35">
        <v>15048</v>
      </c>
      <c r="G11" s="35">
        <f t="shared" si="0"/>
        <v>134952</v>
      </c>
    </row>
    <row r="12" spans="2:7" x14ac:dyDescent="0.25">
      <c r="B12" s="58">
        <v>6</v>
      </c>
      <c r="C12" s="59" t="s">
        <v>73</v>
      </c>
      <c r="D12" s="35">
        <v>90000</v>
      </c>
      <c r="E12" s="35">
        <v>60000</v>
      </c>
      <c r="F12" s="35">
        <v>15048</v>
      </c>
      <c r="G12" s="35">
        <f t="shared" si="0"/>
        <v>134952</v>
      </c>
    </row>
    <row r="13" spans="2:7" x14ac:dyDescent="0.25">
      <c r="B13" s="58">
        <v>7</v>
      </c>
      <c r="C13" s="59" t="s">
        <v>74</v>
      </c>
      <c r="D13" s="35">
        <f t="shared" ref="D13:D22" si="1">30000*2+15000*2</f>
        <v>90000</v>
      </c>
      <c r="E13" s="35">
        <v>120000</v>
      </c>
      <c r="F13" s="35">
        <v>30096</v>
      </c>
      <c r="G13" s="35">
        <f t="shared" si="0"/>
        <v>179904</v>
      </c>
    </row>
    <row r="14" spans="2:7" x14ac:dyDescent="0.25">
      <c r="B14" s="58">
        <v>8</v>
      </c>
      <c r="C14" s="59" t="s">
        <v>75</v>
      </c>
      <c r="D14" s="35">
        <f t="shared" si="1"/>
        <v>90000</v>
      </c>
      <c r="E14" s="35">
        <v>60000</v>
      </c>
      <c r="F14" s="35">
        <v>15048</v>
      </c>
      <c r="G14" s="35">
        <f t="shared" si="0"/>
        <v>134952</v>
      </c>
    </row>
    <row r="15" spans="2:7" x14ac:dyDescent="0.25">
      <c r="B15" s="58">
        <v>9</v>
      </c>
      <c r="C15" s="59" t="s">
        <v>75</v>
      </c>
      <c r="D15" s="35">
        <f t="shared" si="1"/>
        <v>90000</v>
      </c>
      <c r="E15" s="35">
        <v>60000</v>
      </c>
      <c r="F15" s="35">
        <v>15048</v>
      </c>
      <c r="G15" s="35">
        <f t="shared" si="0"/>
        <v>134952</v>
      </c>
    </row>
    <row r="16" spans="2:7" x14ac:dyDescent="0.25">
      <c r="B16" s="58">
        <v>10</v>
      </c>
      <c r="C16" s="59" t="s">
        <v>75</v>
      </c>
      <c r="D16" s="35">
        <f t="shared" si="1"/>
        <v>90000</v>
      </c>
      <c r="E16" s="35">
        <v>60000</v>
      </c>
      <c r="F16" s="35">
        <v>15048</v>
      </c>
      <c r="G16" s="35">
        <f t="shared" si="0"/>
        <v>134952</v>
      </c>
    </row>
    <row r="17" spans="2:7" ht="30" x14ac:dyDescent="0.25">
      <c r="B17" s="58">
        <v>11</v>
      </c>
      <c r="C17" s="60" t="s">
        <v>76</v>
      </c>
      <c r="D17" s="35">
        <f t="shared" si="1"/>
        <v>90000</v>
      </c>
      <c r="E17" s="35">
        <v>120000</v>
      </c>
      <c r="F17" s="35">
        <v>30096</v>
      </c>
      <c r="G17" s="35">
        <f t="shared" si="0"/>
        <v>179904</v>
      </c>
    </row>
    <row r="18" spans="2:7" x14ac:dyDescent="0.25">
      <c r="B18" s="58">
        <v>12</v>
      </c>
      <c r="C18" s="59" t="s">
        <v>77</v>
      </c>
      <c r="D18" s="35">
        <f t="shared" si="1"/>
        <v>90000</v>
      </c>
      <c r="E18" s="35">
        <v>60000</v>
      </c>
      <c r="F18" s="35">
        <v>15048</v>
      </c>
      <c r="G18" s="35">
        <f t="shared" si="0"/>
        <v>134952</v>
      </c>
    </row>
    <row r="19" spans="2:7" ht="30" x14ac:dyDescent="0.25">
      <c r="B19" s="58">
        <v>13</v>
      </c>
      <c r="C19" s="61" t="s">
        <v>78</v>
      </c>
      <c r="D19" s="35">
        <f t="shared" si="1"/>
        <v>90000</v>
      </c>
      <c r="E19" s="35">
        <v>120000</v>
      </c>
      <c r="F19" s="35">
        <v>30096</v>
      </c>
      <c r="G19" s="35">
        <f t="shared" si="0"/>
        <v>179904</v>
      </c>
    </row>
    <row r="20" spans="2:7" x14ac:dyDescent="0.25">
      <c r="B20" s="58">
        <v>14</v>
      </c>
      <c r="C20" s="59" t="s">
        <v>77</v>
      </c>
      <c r="D20" s="35">
        <f t="shared" si="1"/>
        <v>90000</v>
      </c>
      <c r="E20" s="35">
        <v>60000</v>
      </c>
      <c r="F20" s="35">
        <v>15048</v>
      </c>
      <c r="G20" s="35">
        <f t="shared" si="0"/>
        <v>134952</v>
      </c>
    </row>
    <row r="21" spans="2:7" x14ac:dyDescent="0.25">
      <c r="B21" s="58">
        <v>15</v>
      </c>
      <c r="C21" s="59" t="s">
        <v>77</v>
      </c>
      <c r="D21" s="35">
        <f t="shared" si="1"/>
        <v>90000</v>
      </c>
      <c r="E21" s="35">
        <v>60000</v>
      </c>
      <c r="F21" s="35">
        <v>15048</v>
      </c>
      <c r="G21" s="35">
        <f t="shared" si="0"/>
        <v>134952</v>
      </c>
    </row>
    <row r="22" spans="2:7" x14ac:dyDescent="0.25">
      <c r="B22" s="58">
        <v>16</v>
      </c>
      <c r="C22" s="59" t="s">
        <v>77</v>
      </c>
      <c r="D22" s="35">
        <f t="shared" si="1"/>
        <v>90000</v>
      </c>
      <c r="E22" s="35">
        <v>60000</v>
      </c>
      <c r="F22" s="35">
        <v>15048</v>
      </c>
      <c r="G22" s="35">
        <f t="shared" si="0"/>
        <v>134952</v>
      </c>
    </row>
    <row r="23" spans="2:7" x14ac:dyDescent="0.25">
      <c r="B23" s="6" t="s">
        <v>38</v>
      </c>
      <c r="C23" s="6"/>
      <c r="D23" s="6"/>
      <c r="E23" s="6"/>
      <c r="F23" s="38">
        <f>SUM(F7:F22)</f>
        <v>371130</v>
      </c>
      <c r="G23" s="62">
        <f>SUM(G7:G22)</f>
        <v>2548870</v>
      </c>
    </row>
  </sheetData>
  <mergeCells count="2">
    <mergeCell ref="B3:G4"/>
    <mergeCell ref="B23:E23"/>
  </mergeCells>
  <pageMargins left="0.39374999999999999" right="0.39374999999999999" top="0.66944444444444495" bottom="0.74791666666666701" header="0.511811023622047" footer="0.511811023622047"/>
  <pageSetup paperSize="9" scale="92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9"/>
  <sheetViews>
    <sheetView tabSelected="1" zoomScaleNormal="100" workbookViewId="0">
      <selection activeCell="B94" sqref="B94"/>
    </sheetView>
  </sheetViews>
  <sheetFormatPr defaultColWidth="9.140625" defaultRowHeight="20.25" outlineLevelRow="1" x14ac:dyDescent="0.3"/>
  <cols>
    <col min="1" max="1" width="9.140625" style="63"/>
    <col min="2" max="2" width="69.7109375" style="64" customWidth="1"/>
    <col min="3" max="3" width="24.5703125" style="64" customWidth="1"/>
    <col min="4" max="4" width="7.7109375" style="65" customWidth="1"/>
    <col min="5" max="5" width="16.28515625" style="65" customWidth="1"/>
    <col min="6" max="6" width="18.85546875" style="65" customWidth="1"/>
    <col min="7" max="8" width="15.7109375" style="65" customWidth="1"/>
    <col min="9" max="9" width="30.28515625" style="65" customWidth="1"/>
    <col min="10" max="10" width="24.28515625" style="65" customWidth="1"/>
    <col min="11" max="63" width="7.7109375" style="65" customWidth="1"/>
    <col min="64" max="64" width="10" style="63" customWidth="1"/>
    <col min="65" max="65" width="9.140625" style="63"/>
    <col min="67" max="16384" width="9.140625" style="63"/>
  </cols>
  <sheetData>
    <row r="1" spans="1:63" s="71" customFormat="1" x14ac:dyDescent="0.3">
      <c r="A1" s="66"/>
      <c r="B1" s="67"/>
      <c r="C1" s="68"/>
      <c r="D1" s="69"/>
      <c r="E1" s="69"/>
      <c r="F1" s="69"/>
      <c r="G1" s="69"/>
      <c r="H1" s="69"/>
      <c r="I1" s="70" t="s">
        <v>1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</row>
    <row r="2" spans="1:63" ht="31.5" x14ac:dyDescent="0.3">
      <c r="A2" s="43" t="s">
        <v>22</v>
      </c>
      <c r="B2" s="43" t="s">
        <v>79</v>
      </c>
      <c r="C2" s="43" t="s">
        <v>46</v>
      </c>
      <c r="D2" s="43" t="s">
        <v>80</v>
      </c>
      <c r="E2" s="43" t="s">
        <v>81</v>
      </c>
      <c r="F2" s="43" t="s">
        <v>47</v>
      </c>
      <c r="G2" s="43" t="s">
        <v>82</v>
      </c>
      <c r="H2" s="43" t="s">
        <v>83</v>
      </c>
      <c r="I2" s="43" t="s">
        <v>4</v>
      </c>
    </row>
    <row r="3" spans="1:63" x14ac:dyDescent="0.3">
      <c r="A3" s="72" t="s">
        <v>84</v>
      </c>
      <c r="B3" s="73" t="s">
        <v>85</v>
      </c>
      <c r="C3" s="74"/>
      <c r="D3" s="75"/>
      <c r="E3" s="76"/>
      <c r="F3" s="76">
        <f>SUM(F4:F9)</f>
        <v>2718718.0300000003</v>
      </c>
      <c r="G3" s="76">
        <f>SUM(G4:G9)</f>
        <v>2493530.85</v>
      </c>
      <c r="H3" s="76">
        <f>SUM(H4:H9)</f>
        <v>225187.18</v>
      </c>
      <c r="I3" s="43"/>
    </row>
    <row r="4" spans="1:63" x14ac:dyDescent="0.3">
      <c r="A4" s="43" t="s">
        <v>86</v>
      </c>
      <c r="B4" s="43" t="s">
        <v>87</v>
      </c>
      <c r="C4" s="77" t="s">
        <v>88</v>
      </c>
      <c r="D4" s="78">
        <v>1</v>
      </c>
      <c r="E4" s="79">
        <v>350000</v>
      </c>
      <c r="F4" s="79">
        <f t="shared" ref="F4:F9" si="0">H4+G4</f>
        <v>350000</v>
      </c>
      <c r="G4" s="79">
        <v>346500</v>
      </c>
      <c r="H4" s="80">
        <v>3500</v>
      </c>
      <c r="I4" s="43"/>
    </row>
    <row r="5" spans="1:63" x14ac:dyDescent="0.3">
      <c r="A5" s="43" t="s">
        <v>89</v>
      </c>
      <c r="B5" s="43" t="s">
        <v>90</v>
      </c>
      <c r="C5" s="77" t="s">
        <v>88</v>
      </c>
      <c r="D5" s="78">
        <v>1</v>
      </c>
      <c r="E5" s="79">
        <v>200000</v>
      </c>
      <c r="F5" s="79">
        <f t="shared" si="0"/>
        <v>200000</v>
      </c>
      <c r="G5" s="79"/>
      <c r="H5" s="80">
        <f>D5*E5</f>
        <v>200000</v>
      </c>
      <c r="I5" s="43"/>
    </row>
    <row r="6" spans="1:63" ht="47.25" x14ac:dyDescent="0.3">
      <c r="A6" s="43" t="s">
        <v>91</v>
      </c>
      <c r="B6" s="43" t="s">
        <v>92</v>
      </c>
      <c r="C6" s="43" t="s">
        <v>88</v>
      </c>
      <c r="D6" s="75">
        <v>1</v>
      </c>
      <c r="E6" s="81">
        <v>350000</v>
      </c>
      <c r="F6" s="79">
        <f t="shared" si="0"/>
        <v>350000</v>
      </c>
      <c r="G6" s="79">
        <v>346500</v>
      </c>
      <c r="H6" s="80">
        <v>3500</v>
      </c>
      <c r="I6" s="74"/>
    </row>
    <row r="7" spans="1:63" x14ac:dyDescent="0.3">
      <c r="A7" s="43" t="s">
        <v>93</v>
      </c>
      <c r="B7" s="43" t="s">
        <v>94</v>
      </c>
      <c r="C7" s="43" t="s">
        <v>88</v>
      </c>
      <c r="D7" s="75">
        <v>1</v>
      </c>
      <c r="E7" s="81">
        <v>138718.03</v>
      </c>
      <c r="F7" s="79">
        <f t="shared" si="0"/>
        <v>138718.03</v>
      </c>
      <c r="G7" s="79">
        <v>137330.85</v>
      </c>
      <c r="H7" s="80">
        <v>1387.18</v>
      </c>
      <c r="I7" s="74"/>
    </row>
    <row r="8" spans="1:63" ht="44.85" customHeight="1" x14ac:dyDescent="0.3">
      <c r="A8" s="43" t="s">
        <v>95</v>
      </c>
      <c r="B8" s="43" t="s">
        <v>96</v>
      </c>
      <c r="C8" s="43" t="s">
        <v>97</v>
      </c>
      <c r="D8" s="75">
        <v>4</v>
      </c>
      <c r="E8" s="81">
        <v>240000</v>
      </c>
      <c r="F8" s="79">
        <f t="shared" si="0"/>
        <v>960000</v>
      </c>
      <c r="G8" s="79">
        <v>950400</v>
      </c>
      <c r="H8" s="80">
        <v>9600</v>
      </c>
      <c r="I8" s="82" t="s">
        <v>98</v>
      </c>
    </row>
    <row r="9" spans="1:63" ht="58.9" customHeight="1" x14ac:dyDescent="0.3">
      <c r="A9" s="43" t="s">
        <v>99</v>
      </c>
      <c r="B9" s="43" t="s">
        <v>100</v>
      </c>
      <c r="C9" s="83" t="s">
        <v>101</v>
      </c>
      <c r="D9" s="84">
        <v>3</v>
      </c>
      <c r="E9" s="85">
        <v>240000</v>
      </c>
      <c r="F9" s="79">
        <f t="shared" si="0"/>
        <v>720000</v>
      </c>
      <c r="G9" s="79">
        <v>712800</v>
      </c>
      <c r="H9" s="80">
        <v>7200</v>
      </c>
      <c r="I9" s="82" t="s">
        <v>102</v>
      </c>
    </row>
    <row r="10" spans="1:63" ht="31.5" x14ac:dyDescent="0.3">
      <c r="A10" s="72" t="s">
        <v>103</v>
      </c>
      <c r="B10" s="86" t="s">
        <v>104</v>
      </c>
      <c r="C10" s="81"/>
      <c r="D10" s="81"/>
      <c r="E10" s="81"/>
      <c r="F10" s="76">
        <f>SUM(F11:F15)</f>
        <v>4070000</v>
      </c>
      <c r="G10" s="76">
        <f>SUM(G11:G15)</f>
        <v>4029300</v>
      </c>
      <c r="H10" s="76">
        <f>SUM(H11:H15)</f>
        <v>40700</v>
      </c>
      <c r="I10" s="43"/>
    </row>
    <row r="11" spans="1:63" x14ac:dyDescent="0.3">
      <c r="A11" s="43" t="s">
        <v>105</v>
      </c>
      <c r="B11" s="43" t="s">
        <v>87</v>
      </c>
      <c r="C11" s="77" t="s">
        <v>88</v>
      </c>
      <c r="D11" s="78">
        <v>1</v>
      </c>
      <c r="E11" s="80">
        <v>350000</v>
      </c>
      <c r="F11" s="79">
        <f>H11+G11</f>
        <v>350000</v>
      </c>
      <c r="G11" s="79">
        <v>346500</v>
      </c>
      <c r="H11" s="80">
        <v>3500</v>
      </c>
      <c r="I11" s="43"/>
    </row>
    <row r="12" spans="1:63" ht="47.25" x14ac:dyDescent="0.3">
      <c r="A12" s="43" t="s">
        <v>106</v>
      </c>
      <c r="B12" s="43" t="s">
        <v>107</v>
      </c>
      <c r="C12" s="43" t="s">
        <v>88</v>
      </c>
      <c r="D12" s="75">
        <v>1</v>
      </c>
      <c r="E12" s="80">
        <v>350000</v>
      </c>
      <c r="F12" s="79">
        <f>H12+G12</f>
        <v>350000</v>
      </c>
      <c r="G12" s="79">
        <v>346500</v>
      </c>
      <c r="H12" s="80">
        <v>3500</v>
      </c>
      <c r="I12" s="43"/>
    </row>
    <row r="13" spans="1:63" x14ac:dyDescent="0.3">
      <c r="A13" s="43" t="s">
        <v>108</v>
      </c>
      <c r="B13" s="43" t="s">
        <v>94</v>
      </c>
      <c r="C13" s="43" t="s">
        <v>88</v>
      </c>
      <c r="D13" s="75">
        <v>1</v>
      </c>
      <c r="E13" s="80">
        <v>200000</v>
      </c>
      <c r="F13" s="79">
        <f>H13+G13</f>
        <v>200000</v>
      </c>
      <c r="G13" s="79">
        <v>198000</v>
      </c>
      <c r="H13" s="80">
        <v>2000</v>
      </c>
      <c r="I13" s="74"/>
    </row>
    <row r="14" spans="1:63" ht="47.25" x14ac:dyDescent="0.3">
      <c r="A14" s="43" t="s">
        <v>109</v>
      </c>
      <c r="B14" s="43" t="s">
        <v>96</v>
      </c>
      <c r="C14" s="43" t="s">
        <v>97</v>
      </c>
      <c r="D14" s="75">
        <v>10</v>
      </c>
      <c r="E14" s="80">
        <v>200000</v>
      </c>
      <c r="F14" s="79">
        <f>H14+G14</f>
        <v>2000000</v>
      </c>
      <c r="G14" s="79">
        <v>1980000</v>
      </c>
      <c r="H14" s="80">
        <v>20000</v>
      </c>
      <c r="I14" s="82" t="s">
        <v>110</v>
      </c>
    </row>
    <row r="15" spans="1:63" ht="63.75" x14ac:dyDescent="0.3">
      <c r="A15" s="43" t="s">
        <v>111</v>
      </c>
      <c r="B15" s="43" t="s">
        <v>100</v>
      </c>
      <c r="C15" s="83" t="s">
        <v>101</v>
      </c>
      <c r="D15" s="84">
        <v>9</v>
      </c>
      <c r="E15" s="80">
        <v>130000</v>
      </c>
      <c r="F15" s="79">
        <f>H15+G15</f>
        <v>1170000</v>
      </c>
      <c r="G15" s="79">
        <v>1158300</v>
      </c>
      <c r="H15" s="80">
        <v>11700</v>
      </c>
      <c r="I15" s="87" t="s">
        <v>112</v>
      </c>
    </row>
    <row r="16" spans="1:63" ht="35.25" customHeight="1" x14ac:dyDescent="0.3">
      <c r="A16" s="72" t="s">
        <v>113</v>
      </c>
      <c r="B16" s="73" t="s">
        <v>114</v>
      </c>
      <c r="C16" s="81"/>
      <c r="D16" s="81"/>
      <c r="E16" s="81"/>
      <c r="F16" s="76">
        <f>SUM(F17:F22)</f>
        <v>4180000</v>
      </c>
      <c r="G16" s="76">
        <f>SUM(G17:G22)</f>
        <v>3742200</v>
      </c>
      <c r="H16" s="76">
        <f>SUM(H17:H22)</f>
        <v>437800</v>
      </c>
      <c r="I16" s="43"/>
    </row>
    <row r="17" spans="1:9" ht="39.75" customHeight="1" x14ac:dyDescent="0.3">
      <c r="A17" s="43" t="s">
        <v>115</v>
      </c>
      <c r="B17" s="43" t="s">
        <v>87</v>
      </c>
      <c r="C17" s="77" t="s">
        <v>88</v>
      </c>
      <c r="D17" s="78">
        <v>1</v>
      </c>
      <c r="E17" s="79">
        <v>350000</v>
      </c>
      <c r="F17" s="79">
        <f t="shared" ref="F17:F22" si="1">H17+G17</f>
        <v>350000</v>
      </c>
      <c r="G17" s="79">
        <v>346500</v>
      </c>
      <c r="H17" s="80">
        <v>3500</v>
      </c>
      <c r="I17" s="43"/>
    </row>
    <row r="18" spans="1:9" ht="39.75" customHeight="1" x14ac:dyDescent="0.3">
      <c r="A18" s="43" t="s">
        <v>116</v>
      </c>
      <c r="B18" s="43" t="s">
        <v>117</v>
      </c>
      <c r="C18" s="43" t="s">
        <v>88</v>
      </c>
      <c r="D18" s="75">
        <v>1</v>
      </c>
      <c r="E18" s="81">
        <v>350000</v>
      </c>
      <c r="F18" s="79">
        <f t="shared" si="1"/>
        <v>350000</v>
      </c>
      <c r="G18" s="79">
        <v>346500</v>
      </c>
      <c r="H18" s="80">
        <v>3500</v>
      </c>
      <c r="I18" s="43"/>
    </row>
    <row r="19" spans="1:9" ht="56.25" customHeight="1" x14ac:dyDescent="0.3">
      <c r="A19" s="43" t="s">
        <v>118</v>
      </c>
      <c r="B19" s="43" t="s">
        <v>119</v>
      </c>
      <c r="C19" s="43" t="s">
        <v>88</v>
      </c>
      <c r="D19" s="75">
        <v>1</v>
      </c>
      <c r="E19" s="81">
        <v>400000</v>
      </c>
      <c r="F19" s="79">
        <f t="shared" si="1"/>
        <v>400000</v>
      </c>
      <c r="G19" s="79"/>
      <c r="H19" s="80">
        <f>D19*E19</f>
        <v>400000</v>
      </c>
      <c r="I19" s="43"/>
    </row>
    <row r="20" spans="1:9" ht="51" customHeight="1" x14ac:dyDescent="0.3">
      <c r="A20" s="43" t="s">
        <v>120</v>
      </c>
      <c r="B20" s="43" t="s">
        <v>94</v>
      </c>
      <c r="C20" s="43" t="s">
        <v>88</v>
      </c>
      <c r="D20" s="75">
        <v>1</v>
      </c>
      <c r="E20" s="81">
        <v>200000</v>
      </c>
      <c r="F20" s="79">
        <f t="shared" si="1"/>
        <v>200000</v>
      </c>
      <c r="G20" s="79">
        <v>198000</v>
      </c>
      <c r="H20" s="80">
        <v>2000</v>
      </c>
      <c r="I20" s="74"/>
    </row>
    <row r="21" spans="1:9" ht="47.25" x14ac:dyDescent="0.3">
      <c r="A21" s="43" t="s">
        <v>121</v>
      </c>
      <c r="B21" s="43" t="s">
        <v>96</v>
      </c>
      <c r="C21" s="43" t="s">
        <v>97</v>
      </c>
      <c r="D21" s="75">
        <v>5</v>
      </c>
      <c r="E21" s="81">
        <v>240000</v>
      </c>
      <c r="F21" s="79">
        <f t="shared" si="1"/>
        <v>1200000</v>
      </c>
      <c r="G21" s="79">
        <v>1188000</v>
      </c>
      <c r="H21" s="80">
        <v>12000</v>
      </c>
      <c r="I21" s="82" t="s">
        <v>122</v>
      </c>
    </row>
    <row r="22" spans="1:9" ht="52.5" customHeight="1" x14ac:dyDescent="0.3">
      <c r="A22" s="43" t="s">
        <v>123</v>
      </c>
      <c r="B22" s="43" t="s">
        <v>100</v>
      </c>
      <c r="C22" s="83" t="s">
        <v>101</v>
      </c>
      <c r="D22" s="84">
        <v>4</v>
      </c>
      <c r="E22" s="85">
        <v>420000</v>
      </c>
      <c r="F22" s="79">
        <f t="shared" si="1"/>
        <v>1680000</v>
      </c>
      <c r="G22" s="79">
        <v>1663200</v>
      </c>
      <c r="H22" s="80">
        <v>16800</v>
      </c>
      <c r="I22" s="82" t="s">
        <v>124</v>
      </c>
    </row>
    <row r="23" spans="1:9" ht="48" customHeight="1" x14ac:dyDescent="0.3">
      <c r="A23" s="72" t="s">
        <v>125</v>
      </c>
      <c r="B23" s="73" t="s">
        <v>126</v>
      </c>
      <c r="C23" s="81"/>
      <c r="D23" s="81"/>
      <c r="E23" s="81"/>
      <c r="F23" s="76">
        <f>SUM(F24:F28)</f>
        <v>3332000</v>
      </c>
      <c r="G23" s="76">
        <f>SUM(G24:G28)</f>
        <v>3298680</v>
      </c>
      <c r="H23" s="76">
        <f>SUM(H24:H28)</f>
        <v>33320</v>
      </c>
      <c r="I23" s="43"/>
    </row>
    <row r="24" spans="1:9" ht="48" customHeight="1" x14ac:dyDescent="0.3">
      <c r="A24" s="43" t="s">
        <v>127</v>
      </c>
      <c r="B24" s="43" t="s">
        <v>87</v>
      </c>
      <c r="C24" s="77" t="s">
        <v>88</v>
      </c>
      <c r="D24" s="78">
        <v>1</v>
      </c>
      <c r="E24" s="79">
        <v>350000</v>
      </c>
      <c r="F24" s="79">
        <f>H24+G24</f>
        <v>350000</v>
      </c>
      <c r="G24" s="79">
        <v>346500</v>
      </c>
      <c r="H24" s="80">
        <v>3500</v>
      </c>
      <c r="I24" s="43"/>
    </row>
    <row r="25" spans="1:9" ht="52.5" customHeight="1" x14ac:dyDescent="0.3">
      <c r="A25" s="43" t="s">
        <v>128</v>
      </c>
      <c r="B25" s="43" t="s">
        <v>129</v>
      </c>
      <c r="C25" s="43" t="s">
        <v>88</v>
      </c>
      <c r="D25" s="75">
        <v>1</v>
      </c>
      <c r="E25" s="81">
        <v>350000</v>
      </c>
      <c r="F25" s="79">
        <f>H25+G25</f>
        <v>350000</v>
      </c>
      <c r="G25" s="79">
        <v>346500</v>
      </c>
      <c r="H25" s="80">
        <v>3500</v>
      </c>
      <c r="I25" s="43"/>
    </row>
    <row r="26" spans="1:9" ht="48" customHeight="1" x14ac:dyDescent="0.3">
      <c r="A26" s="43" t="s">
        <v>130</v>
      </c>
      <c r="B26" s="43" t="s">
        <v>94</v>
      </c>
      <c r="C26" s="43" t="s">
        <v>88</v>
      </c>
      <c r="D26" s="75">
        <v>1</v>
      </c>
      <c r="E26" s="81">
        <v>200000</v>
      </c>
      <c r="F26" s="79">
        <f>H26+G26</f>
        <v>200000</v>
      </c>
      <c r="G26" s="79">
        <v>198000</v>
      </c>
      <c r="H26" s="80">
        <v>2000</v>
      </c>
      <c r="I26" s="74"/>
    </row>
    <row r="27" spans="1:9" ht="43.35" customHeight="1" x14ac:dyDescent="0.3">
      <c r="A27" s="43" t="s">
        <v>131</v>
      </c>
      <c r="B27" s="43" t="s">
        <v>96</v>
      </c>
      <c r="C27" s="83" t="s">
        <v>97</v>
      </c>
      <c r="D27" s="84">
        <v>5</v>
      </c>
      <c r="E27" s="85">
        <v>320000</v>
      </c>
      <c r="F27" s="79">
        <f>H27+G27</f>
        <v>1600000</v>
      </c>
      <c r="G27" s="79">
        <v>1584000</v>
      </c>
      <c r="H27" s="80">
        <v>16000</v>
      </c>
      <c r="I27" s="82" t="s">
        <v>132</v>
      </c>
    </row>
    <row r="28" spans="1:9" ht="63" x14ac:dyDescent="0.3">
      <c r="A28" s="43" t="s">
        <v>133</v>
      </c>
      <c r="B28" s="43" t="s">
        <v>100</v>
      </c>
      <c r="C28" s="83" t="s">
        <v>101</v>
      </c>
      <c r="D28" s="84">
        <v>4</v>
      </c>
      <c r="E28" s="85">
        <v>208000</v>
      </c>
      <c r="F28" s="79">
        <f>H28+G28</f>
        <v>832000</v>
      </c>
      <c r="G28" s="79">
        <v>823680</v>
      </c>
      <c r="H28" s="80">
        <v>8320</v>
      </c>
      <c r="I28" s="82" t="s">
        <v>134</v>
      </c>
    </row>
    <row r="29" spans="1:9" x14ac:dyDescent="0.3">
      <c r="A29" s="72" t="s">
        <v>135</v>
      </c>
      <c r="B29" s="73" t="s">
        <v>136</v>
      </c>
      <c r="C29" s="74"/>
      <c r="D29" s="75"/>
      <c r="E29" s="81"/>
      <c r="F29" s="76">
        <f>SUM(F30:F35)</f>
        <v>3000000</v>
      </c>
      <c r="G29" s="76">
        <f>SUM(G30:G35)</f>
        <v>2696289.15</v>
      </c>
      <c r="H29" s="76">
        <f>SUM(H30:H35)</f>
        <v>303710.84999999998</v>
      </c>
      <c r="I29" s="43"/>
    </row>
    <row r="30" spans="1:9" x14ac:dyDescent="0.3">
      <c r="A30" s="43" t="s">
        <v>137</v>
      </c>
      <c r="B30" s="43" t="s">
        <v>87</v>
      </c>
      <c r="C30" s="77" t="s">
        <v>88</v>
      </c>
      <c r="D30" s="78">
        <v>1</v>
      </c>
      <c r="E30" s="79">
        <v>350000</v>
      </c>
      <c r="F30" s="79">
        <f t="shared" ref="F30:F35" si="2">H30+G30</f>
        <v>350000</v>
      </c>
      <c r="G30" s="79">
        <v>346500</v>
      </c>
      <c r="H30" s="80">
        <v>3500</v>
      </c>
      <c r="I30" s="43"/>
    </row>
    <row r="31" spans="1:9" ht="31.5" x14ac:dyDescent="0.3">
      <c r="A31" s="43" t="s">
        <v>138</v>
      </c>
      <c r="B31" s="43" t="s">
        <v>139</v>
      </c>
      <c r="C31" s="43" t="s">
        <v>88</v>
      </c>
      <c r="D31" s="75">
        <v>1</v>
      </c>
      <c r="E31" s="81">
        <v>350000</v>
      </c>
      <c r="F31" s="79">
        <f t="shared" si="2"/>
        <v>350000</v>
      </c>
      <c r="G31" s="79">
        <v>346500</v>
      </c>
      <c r="H31" s="80">
        <v>3500</v>
      </c>
      <c r="I31" s="43"/>
    </row>
    <row r="32" spans="1:9" ht="33.75" customHeight="1" x14ac:dyDescent="0.3">
      <c r="A32" s="43" t="s">
        <v>140</v>
      </c>
      <c r="B32" s="43" t="s">
        <v>119</v>
      </c>
      <c r="C32" s="43" t="s">
        <v>88</v>
      </c>
      <c r="D32" s="75">
        <v>1</v>
      </c>
      <c r="E32" s="81">
        <v>300000</v>
      </c>
      <c r="F32" s="79">
        <f t="shared" si="2"/>
        <v>300000</v>
      </c>
      <c r="G32" s="79">
        <v>23289.15</v>
      </c>
      <c r="H32" s="80">
        <v>276710.84999999998</v>
      </c>
      <c r="I32" s="43"/>
    </row>
    <row r="33" spans="1:9" x14ac:dyDescent="0.3">
      <c r="A33" s="43" t="s">
        <v>141</v>
      </c>
      <c r="B33" s="43" t="s">
        <v>94</v>
      </c>
      <c r="C33" s="43" t="s">
        <v>88</v>
      </c>
      <c r="D33" s="75">
        <v>1</v>
      </c>
      <c r="E33" s="81">
        <v>200000</v>
      </c>
      <c r="F33" s="79">
        <f t="shared" si="2"/>
        <v>200000</v>
      </c>
      <c r="G33" s="79">
        <v>198000</v>
      </c>
      <c r="H33" s="80">
        <v>2000</v>
      </c>
      <c r="I33" s="74"/>
    </row>
    <row r="34" spans="1:9" ht="47.25" x14ac:dyDescent="0.3">
      <c r="A34" s="43" t="s">
        <v>142</v>
      </c>
      <c r="B34" s="43" t="s">
        <v>96</v>
      </c>
      <c r="C34" s="83" t="s">
        <v>97</v>
      </c>
      <c r="D34" s="84">
        <v>5</v>
      </c>
      <c r="E34" s="85">
        <v>200000</v>
      </c>
      <c r="F34" s="79">
        <f t="shared" si="2"/>
        <v>1000000</v>
      </c>
      <c r="G34" s="79">
        <v>990000</v>
      </c>
      <c r="H34" s="80">
        <v>10000</v>
      </c>
      <c r="I34" s="82" t="s">
        <v>143</v>
      </c>
    </row>
    <row r="35" spans="1:9" ht="63" x14ac:dyDescent="0.3">
      <c r="A35" s="43" t="s">
        <v>144</v>
      </c>
      <c r="B35" s="43" t="s">
        <v>100</v>
      </c>
      <c r="C35" s="83" t="s">
        <v>101</v>
      </c>
      <c r="D35" s="84">
        <v>4</v>
      </c>
      <c r="E35" s="85">
        <v>200000</v>
      </c>
      <c r="F35" s="79">
        <f t="shared" si="2"/>
        <v>800000</v>
      </c>
      <c r="G35" s="79">
        <v>792000</v>
      </c>
      <c r="H35" s="80">
        <v>8000</v>
      </c>
      <c r="I35" s="82" t="s">
        <v>145</v>
      </c>
    </row>
    <row r="36" spans="1:9" x14ac:dyDescent="0.3">
      <c r="A36" s="72">
        <v>6</v>
      </c>
      <c r="B36" s="72" t="s">
        <v>146</v>
      </c>
      <c r="C36" s="83"/>
      <c r="D36" s="84"/>
      <c r="E36" s="85"/>
      <c r="F36" s="88">
        <f>SUM(F37:F40)</f>
        <v>600000</v>
      </c>
      <c r="G36" s="88"/>
      <c r="H36" s="89">
        <f>SUM(H37:H40)</f>
        <v>600000</v>
      </c>
      <c r="I36" s="43"/>
    </row>
    <row r="37" spans="1:9" x14ac:dyDescent="0.3">
      <c r="A37" s="43" t="s">
        <v>147</v>
      </c>
      <c r="B37" s="43" t="s">
        <v>9</v>
      </c>
      <c r="C37" s="83" t="s">
        <v>88</v>
      </c>
      <c r="D37" s="84">
        <v>1</v>
      </c>
      <c r="E37" s="85">
        <v>100000</v>
      </c>
      <c r="F37" s="85">
        <v>100000</v>
      </c>
      <c r="G37" s="85"/>
      <c r="H37" s="80">
        <v>100000</v>
      </c>
      <c r="I37" s="43"/>
    </row>
    <row r="38" spans="1:9" x14ac:dyDescent="0.3">
      <c r="A38" s="43" t="s">
        <v>148</v>
      </c>
      <c r="B38" s="43" t="s">
        <v>149</v>
      </c>
      <c r="C38" s="83" t="s">
        <v>88</v>
      </c>
      <c r="D38" s="84">
        <v>1</v>
      </c>
      <c r="E38" s="85">
        <v>150000</v>
      </c>
      <c r="F38" s="85">
        <v>150000</v>
      </c>
      <c r="G38" s="85"/>
      <c r="H38" s="80">
        <v>150000</v>
      </c>
      <c r="I38" s="43"/>
    </row>
    <row r="39" spans="1:9" x14ac:dyDescent="0.3">
      <c r="A39" s="43" t="s">
        <v>150</v>
      </c>
      <c r="B39" s="43" t="s">
        <v>151</v>
      </c>
      <c r="C39" s="83" t="s">
        <v>152</v>
      </c>
      <c r="D39" s="84">
        <v>80</v>
      </c>
      <c r="E39" s="85">
        <v>2500</v>
      </c>
      <c r="F39" s="85">
        <f>E39*D39</f>
        <v>200000</v>
      </c>
      <c r="G39" s="85"/>
      <c r="H39" s="80">
        <v>200000</v>
      </c>
      <c r="I39" s="43"/>
    </row>
    <row r="40" spans="1:9" x14ac:dyDescent="0.3">
      <c r="A40" s="43" t="s">
        <v>153</v>
      </c>
      <c r="B40" s="43" t="s">
        <v>154</v>
      </c>
      <c r="C40" s="83" t="s">
        <v>88</v>
      </c>
      <c r="D40" s="84">
        <v>1</v>
      </c>
      <c r="E40" s="85">
        <v>150000</v>
      </c>
      <c r="F40" s="85">
        <f>E40*D40</f>
        <v>150000</v>
      </c>
      <c r="G40" s="85"/>
      <c r="H40" s="80">
        <v>150000</v>
      </c>
      <c r="I40" s="43"/>
    </row>
    <row r="41" spans="1:9" ht="31.5" x14ac:dyDescent="0.3">
      <c r="A41" s="72" t="s">
        <v>155</v>
      </c>
      <c r="B41" s="72" t="s">
        <v>156</v>
      </c>
      <c r="C41" s="83"/>
      <c r="D41" s="84"/>
      <c r="E41" s="85"/>
      <c r="F41" s="88">
        <f>SUM(F42:F51)+F52</f>
        <v>33230000</v>
      </c>
      <c r="G41" s="88"/>
      <c r="H41" s="88">
        <f>SUM(H42:H51)+H52</f>
        <v>33230000</v>
      </c>
      <c r="I41" s="43"/>
    </row>
    <row r="42" spans="1:9" ht="126" x14ac:dyDescent="0.3">
      <c r="A42" s="43" t="s">
        <v>157</v>
      </c>
      <c r="B42" s="43" t="s">
        <v>158</v>
      </c>
      <c r="C42" s="83" t="s">
        <v>88</v>
      </c>
      <c r="D42" s="84">
        <v>1</v>
      </c>
      <c r="E42" s="85">
        <v>8000000</v>
      </c>
      <c r="F42" s="85">
        <v>8000000</v>
      </c>
      <c r="G42" s="85"/>
      <c r="H42" s="85">
        <f t="shared" ref="H42:H56" si="3">F42</f>
        <v>8000000</v>
      </c>
      <c r="I42" s="82" t="s">
        <v>159</v>
      </c>
    </row>
    <row r="43" spans="1:9" ht="47.25" x14ac:dyDescent="0.3">
      <c r="A43" s="43" t="s">
        <v>160</v>
      </c>
      <c r="B43" s="43" t="s">
        <v>161</v>
      </c>
      <c r="C43" s="83" t="s">
        <v>88</v>
      </c>
      <c r="D43" s="84">
        <v>1</v>
      </c>
      <c r="E43" s="85">
        <v>8000000</v>
      </c>
      <c r="F43" s="85">
        <v>8000000</v>
      </c>
      <c r="G43" s="85"/>
      <c r="H43" s="85">
        <f t="shared" si="3"/>
        <v>8000000</v>
      </c>
      <c r="I43" s="43"/>
    </row>
    <row r="44" spans="1:9" x14ac:dyDescent="0.3">
      <c r="A44" s="43" t="s">
        <v>162</v>
      </c>
      <c r="B44" s="43" t="s">
        <v>94</v>
      </c>
      <c r="C44" s="83" t="s">
        <v>88</v>
      </c>
      <c r="D44" s="84">
        <v>1</v>
      </c>
      <c r="E44" s="85">
        <v>2500000</v>
      </c>
      <c r="F44" s="85">
        <v>2500000</v>
      </c>
      <c r="G44" s="85"/>
      <c r="H44" s="85">
        <f t="shared" si="3"/>
        <v>2500000</v>
      </c>
      <c r="I44" s="43"/>
    </row>
    <row r="45" spans="1:9" ht="31.5" x14ac:dyDescent="0.3">
      <c r="A45" s="43" t="s">
        <v>163</v>
      </c>
      <c r="B45" s="43" t="s">
        <v>164</v>
      </c>
      <c r="C45" s="83" t="s">
        <v>88</v>
      </c>
      <c r="D45" s="84">
        <v>1</v>
      </c>
      <c r="E45" s="85">
        <v>500000</v>
      </c>
      <c r="F45" s="85">
        <v>500000</v>
      </c>
      <c r="G45" s="85"/>
      <c r="H45" s="85">
        <f t="shared" si="3"/>
        <v>500000</v>
      </c>
      <c r="I45" s="43"/>
    </row>
    <row r="46" spans="1:9" x14ac:dyDescent="0.3">
      <c r="A46" s="43" t="s">
        <v>165</v>
      </c>
      <c r="B46" s="43" t="s">
        <v>166</v>
      </c>
      <c r="C46" s="83" t="s">
        <v>88</v>
      </c>
      <c r="D46" s="84">
        <v>1</v>
      </c>
      <c r="E46" s="85">
        <v>1500000</v>
      </c>
      <c r="F46" s="85">
        <v>1500000</v>
      </c>
      <c r="G46" s="85"/>
      <c r="H46" s="85">
        <f t="shared" si="3"/>
        <v>1500000</v>
      </c>
      <c r="I46" s="43"/>
    </row>
    <row r="47" spans="1:9" x14ac:dyDescent="0.3">
      <c r="A47" s="43" t="s">
        <v>167</v>
      </c>
      <c r="B47" s="43" t="s">
        <v>87</v>
      </c>
      <c r="C47" s="83" t="s">
        <v>88</v>
      </c>
      <c r="D47" s="84">
        <v>1</v>
      </c>
      <c r="E47" s="85">
        <v>1000000</v>
      </c>
      <c r="F47" s="85">
        <v>1000000</v>
      </c>
      <c r="G47" s="85"/>
      <c r="H47" s="85">
        <f t="shared" si="3"/>
        <v>1000000</v>
      </c>
      <c r="I47" s="43"/>
    </row>
    <row r="48" spans="1:9" ht="47.25" x14ac:dyDescent="0.3">
      <c r="A48" s="43" t="s">
        <v>168</v>
      </c>
      <c r="B48" s="43" t="s">
        <v>169</v>
      </c>
      <c r="C48" s="83" t="s">
        <v>88</v>
      </c>
      <c r="D48" s="84">
        <v>1</v>
      </c>
      <c r="E48" s="85">
        <v>2000000</v>
      </c>
      <c r="F48" s="85">
        <v>2000000</v>
      </c>
      <c r="G48" s="85"/>
      <c r="H48" s="85">
        <f t="shared" si="3"/>
        <v>2000000</v>
      </c>
      <c r="I48" s="43"/>
    </row>
    <row r="49" spans="1:9" ht="47.25" x14ac:dyDescent="0.3">
      <c r="A49" s="43" t="s">
        <v>170</v>
      </c>
      <c r="B49" s="43" t="s">
        <v>171</v>
      </c>
      <c r="C49" s="83" t="s">
        <v>88</v>
      </c>
      <c r="D49" s="84">
        <v>1</v>
      </c>
      <c r="E49" s="85">
        <v>1500000</v>
      </c>
      <c r="F49" s="85">
        <v>1500000</v>
      </c>
      <c r="G49" s="85"/>
      <c r="H49" s="85">
        <f t="shared" si="3"/>
        <v>1500000</v>
      </c>
      <c r="I49" s="43"/>
    </row>
    <row r="50" spans="1:9" ht="31.5" x14ac:dyDescent="0.3">
      <c r="A50" s="43" t="s">
        <v>172</v>
      </c>
      <c r="B50" s="43" t="s">
        <v>173</v>
      </c>
      <c r="C50" s="83" t="s">
        <v>88</v>
      </c>
      <c r="D50" s="84">
        <v>1</v>
      </c>
      <c r="E50" s="85">
        <v>1000000</v>
      </c>
      <c r="F50" s="85">
        <v>1000000</v>
      </c>
      <c r="G50" s="85"/>
      <c r="H50" s="85">
        <f t="shared" si="3"/>
        <v>1000000</v>
      </c>
      <c r="I50" s="43"/>
    </row>
    <row r="51" spans="1:9" x14ac:dyDescent="0.3">
      <c r="A51" s="43" t="s">
        <v>174</v>
      </c>
      <c r="B51" s="43" t="s">
        <v>175</v>
      </c>
      <c r="C51" s="83" t="s">
        <v>88</v>
      </c>
      <c r="D51" s="84">
        <v>1</v>
      </c>
      <c r="E51" s="85">
        <v>1230000</v>
      </c>
      <c r="F51" s="85">
        <v>1230000</v>
      </c>
      <c r="G51" s="85"/>
      <c r="H51" s="85">
        <f t="shared" si="3"/>
        <v>1230000</v>
      </c>
      <c r="I51" s="43"/>
    </row>
    <row r="52" spans="1:9" ht="63" x14ac:dyDescent="0.3">
      <c r="A52" s="43" t="s">
        <v>176</v>
      </c>
      <c r="B52" s="90" t="s">
        <v>177</v>
      </c>
      <c r="C52" s="43" t="s">
        <v>88</v>
      </c>
      <c r="D52" s="91">
        <v>1</v>
      </c>
      <c r="E52" s="92">
        <f>6000000</f>
        <v>6000000</v>
      </c>
      <c r="F52" s="93">
        <f>D52*E52</f>
        <v>6000000</v>
      </c>
      <c r="G52" s="94"/>
      <c r="H52" s="85">
        <f t="shared" si="3"/>
        <v>6000000</v>
      </c>
      <c r="I52" s="43"/>
    </row>
    <row r="53" spans="1:9" ht="78.75" x14ac:dyDescent="0.3">
      <c r="A53" s="72" t="s">
        <v>178</v>
      </c>
      <c r="B53" s="72" t="s">
        <v>179</v>
      </c>
      <c r="C53" s="83"/>
      <c r="D53" s="84"/>
      <c r="E53" s="85"/>
      <c r="F53" s="88">
        <f>F54+F55</f>
        <v>20588817</v>
      </c>
      <c r="G53" s="88"/>
      <c r="H53" s="88">
        <f t="shared" si="3"/>
        <v>20588817</v>
      </c>
      <c r="I53" s="43"/>
    </row>
    <row r="54" spans="1:9" ht="49.5" customHeight="1" x14ac:dyDescent="0.3">
      <c r="A54" s="43" t="s">
        <v>180</v>
      </c>
      <c r="B54" s="43" t="s">
        <v>181</v>
      </c>
      <c r="C54" s="83" t="s">
        <v>88</v>
      </c>
      <c r="D54" s="84">
        <v>1</v>
      </c>
      <c r="E54" s="85">
        <v>8094794</v>
      </c>
      <c r="F54" s="85">
        <f>E54</f>
        <v>8094794</v>
      </c>
      <c r="G54" s="85"/>
      <c r="H54" s="85">
        <f t="shared" si="3"/>
        <v>8094794</v>
      </c>
      <c r="I54" s="43"/>
    </row>
    <row r="55" spans="1:9" ht="31.5" x14ac:dyDescent="0.3">
      <c r="A55" s="43" t="s">
        <v>182</v>
      </c>
      <c r="B55" s="43" t="s">
        <v>183</v>
      </c>
      <c r="C55" s="83" t="s">
        <v>88</v>
      </c>
      <c r="D55" s="84">
        <v>2</v>
      </c>
      <c r="E55" s="85">
        <v>12494023</v>
      </c>
      <c r="F55" s="85">
        <f>E55</f>
        <v>12494023</v>
      </c>
      <c r="G55" s="85"/>
      <c r="H55" s="85">
        <f t="shared" si="3"/>
        <v>12494023</v>
      </c>
      <c r="I55" s="43"/>
    </row>
    <row r="56" spans="1:9" ht="33.6" customHeight="1" x14ac:dyDescent="0.3">
      <c r="A56" s="72" t="s">
        <v>184</v>
      </c>
      <c r="B56" s="95" t="s">
        <v>185</v>
      </c>
      <c r="C56" s="43"/>
      <c r="D56" s="84"/>
      <c r="E56" s="81"/>
      <c r="F56" s="88">
        <f>SUM(F58:F61)+F62+F69+F70+F71+F72+F73+F74+F75</f>
        <v>16425000</v>
      </c>
      <c r="G56" s="88"/>
      <c r="H56" s="88">
        <f t="shared" si="3"/>
        <v>16425000</v>
      </c>
      <c r="I56" s="43"/>
    </row>
    <row r="57" spans="1:9" ht="96.75" customHeight="1" x14ac:dyDescent="0.3">
      <c r="A57" s="3" t="s">
        <v>278</v>
      </c>
      <c r="B57" s="3"/>
      <c r="C57" s="43"/>
      <c r="D57" s="84"/>
      <c r="E57" s="81"/>
      <c r="F57" s="88"/>
      <c r="G57" s="88"/>
      <c r="H57" s="88"/>
      <c r="I57" s="43"/>
    </row>
    <row r="58" spans="1:9" x14ac:dyDescent="0.3">
      <c r="A58" s="43" t="s">
        <v>186</v>
      </c>
      <c r="B58" s="90" t="s">
        <v>187</v>
      </c>
      <c r="C58" s="43" t="s">
        <v>88</v>
      </c>
      <c r="D58" s="84">
        <v>1</v>
      </c>
      <c r="E58" s="93">
        <v>600000</v>
      </c>
      <c r="F58" s="85">
        <f>D58*E58</f>
        <v>600000</v>
      </c>
      <c r="G58" s="85"/>
      <c r="H58" s="85">
        <f t="shared" ref="H58:H75" si="4">F58</f>
        <v>600000</v>
      </c>
      <c r="I58" s="43"/>
    </row>
    <row r="59" spans="1:9" ht="31.5" x14ac:dyDescent="0.3">
      <c r="A59" s="43" t="s">
        <v>188</v>
      </c>
      <c r="B59" s="90" t="s">
        <v>189</v>
      </c>
      <c r="C59" s="43" t="s">
        <v>88</v>
      </c>
      <c r="D59" s="84">
        <v>1</v>
      </c>
      <c r="E59" s="93">
        <v>1900000</v>
      </c>
      <c r="F59" s="93">
        <v>1900000</v>
      </c>
      <c r="G59" s="85"/>
      <c r="H59" s="85">
        <f t="shared" si="4"/>
        <v>1900000</v>
      </c>
      <c r="I59" s="43"/>
    </row>
    <row r="60" spans="1:9" x14ac:dyDescent="0.3">
      <c r="A60" s="43" t="s">
        <v>190</v>
      </c>
      <c r="B60" s="90" t="s">
        <v>191</v>
      </c>
      <c r="C60" s="43" t="s">
        <v>88</v>
      </c>
      <c r="D60" s="84">
        <v>1</v>
      </c>
      <c r="E60" s="93">
        <v>4860000</v>
      </c>
      <c r="F60" s="85">
        <f>D60*E60</f>
        <v>4860000</v>
      </c>
      <c r="G60" s="85"/>
      <c r="H60" s="85">
        <f t="shared" si="4"/>
        <v>4860000</v>
      </c>
      <c r="I60" s="43"/>
    </row>
    <row r="61" spans="1:9" x14ac:dyDescent="0.3">
      <c r="A61" s="43" t="s">
        <v>192</v>
      </c>
      <c r="B61" s="90" t="s">
        <v>193</v>
      </c>
      <c r="C61" s="43" t="s">
        <v>88</v>
      </c>
      <c r="D61" s="84">
        <v>1</v>
      </c>
      <c r="E61" s="93">
        <v>1380000</v>
      </c>
      <c r="F61" s="85">
        <f>D61*E61</f>
        <v>1380000</v>
      </c>
      <c r="G61" s="85"/>
      <c r="H61" s="85">
        <f t="shared" si="4"/>
        <v>1380000</v>
      </c>
      <c r="I61" s="43"/>
    </row>
    <row r="62" spans="1:9" x14ac:dyDescent="0.3">
      <c r="A62" s="43" t="s">
        <v>194</v>
      </c>
      <c r="B62" s="90" t="s">
        <v>195</v>
      </c>
      <c r="C62" s="43"/>
      <c r="D62" s="84"/>
      <c r="E62" s="93"/>
      <c r="F62" s="85">
        <f>SUM(F64:F68)+F63</f>
        <v>1290000</v>
      </c>
      <c r="G62" s="85"/>
      <c r="H62" s="85">
        <f t="shared" si="4"/>
        <v>1290000</v>
      </c>
      <c r="I62" s="43"/>
    </row>
    <row r="63" spans="1:9" x14ac:dyDescent="0.3">
      <c r="A63" s="96" t="s">
        <v>196</v>
      </c>
      <c r="B63" s="97" t="s">
        <v>197</v>
      </c>
      <c r="C63" s="96" t="s">
        <v>88</v>
      </c>
      <c r="D63" s="98">
        <v>1</v>
      </c>
      <c r="E63" s="99">
        <v>610000</v>
      </c>
      <c r="F63" s="100">
        <f t="shared" ref="F63:F68" si="5">D63*E63</f>
        <v>610000</v>
      </c>
      <c r="G63" s="100"/>
      <c r="H63" s="100">
        <f t="shared" si="4"/>
        <v>610000</v>
      </c>
      <c r="I63" s="43"/>
    </row>
    <row r="64" spans="1:9" x14ac:dyDescent="0.3">
      <c r="A64" s="96" t="s">
        <v>198</v>
      </c>
      <c r="B64" s="97" t="s">
        <v>199</v>
      </c>
      <c r="C64" s="96" t="s">
        <v>88</v>
      </c>
      <c r="D64" s="98">
        <v>1</v>
      </c>
      <c r="E64" s="99">
        <v>100000</v>
      </c>
      <c r="F64" s="100">
        <f t="shared" si="5"/>
        <v>100000</v>
      </c>
      <c r="G64" s="100"/>
      <c r="H64" s="100">
        <f t="shared" si="4"/>
        <v>100000</v>
      </c>
      <c r="I64" s="43"/>
    </row>
    <row r="65" spans="1:66" x14ac:dyDescent="0.3">
      <c r="A65" s="96" t="s">
        <v>200</v>
      </c>
      <c r="B65" s="97" t="s">
        <v>201</v>
      </c>
      <c r="C65" s="96" t="s">
        <v>88</v>
      </c>
      <c r="D65" s="98">
        <v>1</v>
      </c>
      <c r="E65" s="99">
        <v>100000</v>
      </c>
      <c r="F65" s="100">
        <f t="shared" si="5"/>
        <v>100000</v>
      </c>
      <c r="G65" s="100"/>
      <c r="H65" s="100">
        <f t="shared" si="4"/>
        <v>100000</v>
      </c>
      <c r="I65" s="43"/>
    </row>
    <row r="66" spans="1:66" x14ac:dyDescent="0.3">
      <c r="A66" s="96" t="s">
        <v>202</v>
      </c>
      <c r="B66" s="97" t="s">
        <v>203</v>
      </c>
      <c r="C66" s="96" t="s">
        <v>88</v>
      </c>
      <c r="D66" s="98">
        <v>1</v>
      </c>
      <c r="E66" s="99">
        <v>100000</v>
      </c>
      <c r="F66" s="100">
        <f t="shared" si="5"/>
        <v>100000</v>
      </c>
      <c r="G66" s="100"/>
      <c r="H66" s="100">
        <f t="shared" si="4"/>
        <v>100000</v>
      </c>
      <c r="I66" s="43"/>
    </row>
    <row r="67" spans="1:66" x14ac:dyDescent="0.3">
      <c r="A67" s="96" t="s">
        <v>204</v>
      </c>
      <c r="B67" s="97" t="s">
        <v>205</v>
      </c>
      <c r="C67" s="96" t="s">
        <v>88</v>
      </c>
      <c r="D67" s="98">
        <v>1</v>
      </c>
      <c r="E67" s="99">
        <v>350000</v>
      </c>
      <c r="F67" s="100">
        <f t="shared" si="5"/>
        <v>350000</v>
      </c>
      <c r="G67" s="100"/>
      <c r="H67" s="100">
        <f t="shared" si="4"/>
        <v>350000</v>
      </c>
      <c r="I67" s="43"/>
    </row>
    <row r="68" spans="1:66" x14ac:dyDescent="0.3">
      <c r="A68" s="96" t="s">
        <v>206</v>
      </c>
      <c r="B68" s="97" t="s">
        <v>207</v>
      </c>
      <c r="C68" s="96" t="s">
        <v>88</v>
      </c>
      <c r="D68" s="98">
        <v>1</v>
      </c>
      <c r="E68" s="99">
        <v>30000</v>
      </c>
      <c r="F68" s="100">
        <f t="shared" si="5"/>
        <v>30000</v>
      </c>
      <c r="G68" s="100"/>
      <c r="H68" s="100">
        <f t="shared" si="4"/>
        <v>30000</v>
      </c>
      <c r="I68" s="43"/>
    </row>
    <row r="69" spans="1:66" x14ac:dyDescent="0.3">
      <c r="A69" s="43" t="s">
        <v>208</v>
      </c>
      <c r="B69" s="90" t="s">
        <v>209</v>
      </c>
      <c r="C69" s="43" t="s">
        <v>88</v>
      </c>
      <c r="D69" s="84">
        <v>1</v>
      </c>
      <c r="E69" s="93">
        <v>580000</v>
      </c>
      <c r="F69" s="85">
        <v>580000</v>
      </c>
      <c r="G69" s="85"/>
      <c r="H69" s="85">
        <f t="shared" si="4"/>
        <v>580000</v>
      </c>
      <c r="I69" s="43"/>
      <c r="BN69" s="11"/>
    </row>
    <row r="70" spans="1:66" x14ac:dyDescent="0.3">
      <c r="A70" s="43" t="s">
        <v>210</v>
      </c>
      <c r="B70" s="90" t="s">
        <v>211</v>
      </c>
      <c r="C70" s="43" t="s">
        <v>88</v>
      </c>
      <c r="D70" s="84">
        <v>1</v>
      </c>
      <c r="E70" s="93">
        <v>285000</v>
      </c>
      <c r="F70" s="85">
        <v>285000</v>
      </c>
      <c r="G70" s="85"/>
      <c r="H70" s="85">
        <f t="shared" si="4"/>
        <v>285000</v>
      </c>
      <c r="I70" s="43"/>
      <c r="BN70" s="11"/>
    </row>
    <row r="71" spans="1:66" x14ac:dyDescent="0.3">
      <c r="A71" s="43" t="s">
        <v>212</v>
      </c>
      <c r="B71" s="90" t="s">
        <v>213</v>
      </c>
      <c r="C71" s="43" t="s">
        <v>88</v>
      </c>
      <c r="D71" s="84">
        <v>1</v>
      </c>
      <c r="E71" s="93">
        <v>1800000</v>
      </c>
      <c r="F71" s="85">
        <v>1800000</v>
      </c>
      <c r="G71" s="85"/>
      <c r="H71" s="85">
        <f t="shared" si="4"/>
        <v>1800000</v>
      </c>
      <c r="I71" s="43"/>
      <c r="BN71" s="11"/>
    </row>
    <row r="72" spans="1:66" x14ac:dyDescent="0.3">
      <c r="A72" s="43" t="s">
        <v>214</v>
      </c>
      <c r="B72" s="90" t="s">
        <v>215</v>
      </c>
      <c r="C72" s="43" t="s">
        <v>216</v>
      </c>
      <c r="D72" s="84">
        <v>7</v>
      </c>
      <c r="E72" s="93">
        <v>100000</v>
      </c>
      <c r="F72" s="85">
        <v>700000</v>
      </c>
      <c r="G72" s="85"/>
      <c r="H72" s="85">
        <f t="shared" si="4"/>
        <v>700000</v>
      </c>
      <c r="I72" s="43"/>
      <c r="BN72" s="11"/>
    </row>
    <row r="73" spans="1:66" x14ac:dyDescent="0.3">
      <c r="A73" s="43" t="s">
        <v>217</v>
      </c>
      <c r="B73" s="90" t="s">
        <v>218</v>
      </c>
      <c r="C73" s="43" t="s">
        <v>88</v>
      </c>
      <c r="D73" s="84">
        <v>1</v>
      </c>
      <c r="E73" s="93">
        <v>2730000</v>
      </c>
      <c r="F73" s="85">
        <v>2730000</v>
      </c>
      <c r="G73" s="85"/>
      <c r="H73" s="85">
        <f t="shared" si="4"/>
        <v>2730000</v>
      </c>
      <c r="I73" s="43"/>
      <c r="BN73" s="11"/>
    </row>
    <row r="74" spans="1:66" x14ac:dyDescent="0.3">
      <c r="A74" s="43" t="s">
        <v>219</v>
      </c>
      <c r="B74" s="90" t="s">
        <v>220</v>
      </c>
      <c r="C74" s="43" t="s">
        <v>88</v>
      </c>
      <c r="D74" s="84">
        <v>1</v>
      </c>
      <c r="E74" s="93">
        <v>260000</v>
      </c>
      <c r="F74" s="85">
        <v>260000</v>
      </c>
      <c r="G74" s="85"/>
      <c r="H74" s="85">
        <f t="shared" si="4"/>
        <v>260000</v>
      </c>
      <c r="I74" s="43"/>
      <c r="BN74" s="11"/>
    </row>
    <row r="75" spans="1:66" x14ac:dyDescent="0.3">
      <c r="A75" s="43" t="s">
        <v>221</v>
      </c>
      <c r="B75" s="90" t="s">
        <v>222</v>
      </c>
      <c r="C75" s="43" t="s">
        <v>88</v>
      </c>
      <c r="D75" s="84">
        <v>1</v>
      </c>
      <c r="E75" s="93">
        <v>40000</v>
      </c>
      <c r="F75" s="85">
        <v>40000</v>
      </c>
      <c r="G75" s="85"/>
      <c r="H75" s="85">
        <f t="shared" si="4"/>
        <v>40000</v>
      </c>
      <c r="I75" s="43"/>
      <c r="BN75" s="11"/>
    </row>
    <row r="76" spans="1:66" ht="30.75" customHeight="1" x14ac:dyDescent="0.3">
      <c r="A76" s="72" t="s">
        <v>223</v>
      </c>
      <c r="B76" s="101" t="s">
        <v>277</v>
      </c>
      <c r="C76" s="72"/>
      <c r="D76" s="102"/>
      <c r="E76" s="94"/>
      <c r="F76" s="88">
        <f>F77+F84+F91</f>
        <v>20625000</v>
      </c>
      <c r="G76" s="88"/>
      <c r="H76" s="88">
        <f>H77+H84+H91</f>
        <v>20625000</v>
      </c>
      <c r="I76" s="72"/>
      <c r="BN76" s="11"/>
    </row>
    <row r="77" spans="1:66" x14ac:dyDescent="0.3">
      <c r="A77" s="43"/>
      <c r="B77" s="103" t="s">
        <v>224</v>
      </c>
      <c r="C77" s="43"/>
      <c r="D77" s="84"/>
      <c r="E77" s="93"/>
      <c r="F77" s="104">
        <f>F78+F79+F80+F81+F82+F83</f>
        <v>8790000</v>
      </c>
      <c r="G77" s="100"/>
      <c r="H77" s="104">
        <f>H78+H79+H80+H81+H82+H83</f>
        <v>8790000</v>
      </c>
      <c r="I77" s="43"/>
      <c r="BN77" s="11"/>
    </row>
    <row r="78" spans="1:66" x14ac:dyDescent="0.3">
      <c r="A78" s="105" t="s">
        <v>225</v>
      </c>
      <c r="B78" s="106" t="s">
        <v>226</v>
      </c>
      <c r="C78" s="43" t="s">
        <v>88</v>
      </c>
      <c r="D78" s="107">
        <v>25</v>
      </c>
      <c r="E78" s="108">
        <v>50000</v>
      </c>
      <c r="F78" s="85">
        <f t="shared" ref="F78:F83" si="6">H78</f>
        <v>1250000</v>
      </c>
      <c r="G78" s="109"/>
      <c r="H78" s="109">
        <f t="shared" ref="H78:H83" si="7">D78*E78</f>
        <v>1250000</v>
      </c>
      <c r="I78" s="43"/>
      <c r="BN78" s="11"/>
    </row>
    <row r="79" spans="1:66" x14ac:dyDescent="0.3">
      <c r="A79" s="105" t="s">
        <v>227</v>
      </c>
      <c r="B79" s="106" t="s">
        <v>228</v>
      </c>
      <c r="C79" s="43" t="s">
        <v>88</v>
      </c>
      <c r="D79" s="107">
        <v>20</v>
      </c>
      <c r="E79" s="108">
        <v>40000</v>
      </c>
      <c r="F79" s="85">
        <f t="shared" si="6"/>
        <v>800000</v>
      </c>
      <c r="G79" s="109"/>
      <c r="H79" s="109">
        <f t="shared" si="7"/>
        <v>800000</v>
      </c>
      <c r="I79" s="43"/>
      <c r="BN79" s="11"/>
    </row>
    <row r="80" spans="1:66" x14ac:dyDescent="0.3">
      <c r="A80" s="105" t="s">
        <v>229</v>
      </c>
      <c r="B80" s="106" t="s">
        <v>230</v>
      </c>
      <c r="C80" s="43" t="s">
        <v>88</v>
      </c>
      <c r="D80" s="107">
        <v>36</v>
      </c>
      <c r="E80" s="108">
        <v>30000</v>
      </c>
      <c r="F80" s="85">
        <f t="shared" si="6"/>
        <v>1080000</v>
      </c>
      <c r="G80" s="109"/>
      <c r="H80" s="109">
        <f t="shared" si="7"/>
        <v>1080000</v>
      </c>
      <c r="I80" s="43"/>
      <c r="BN80" s="11"/>
    </row>
    <row r="81" spans="1:66" x14ac:dyDescent="0.3">
      <c r="A81" s="105" t="s">
        <v>231</v>
      </c>
      <c r="B81" s="106" t="s">
        <v>232</v>
      </c>
      <c r="C81" s="43" t="s">
        <v>88</v>
      </c>
      <c r="D81" s="107">
        <v>600</v>
      </c>
      <c r="E81" s="108">
        <v>3000</v>
      </c>
      <c r="F81" s="85">
        <f t="shared" si="6"/>
        <v>1800000</v>
      </c>
      <c r="G81" s="109"/>
      <c r="H81" s="109">
        <f t="shared" si="7"/>
        <v>1800000</v>
      </c>
      <c r="I81" s="43"/>
      <c r="BN81" s="11"/>
    </row>
    <row r="82" spans="1:66" x14ac:dyDescent="0.3">
      <c r="A82" s="105" t="s">
        <v>233</v>
      </c>
      <c r="B82" s="106" t="s">
        <v>234</v>
      </c>
      <c r="C82" s="43" t="s">
        <v>88</v>
      </c>
      <c r="D82" s="107">
        <v>2</v>
      </c>
      <c r="E82" s="108">
        <v>1450000</v>
      </c>
      <c r="F82" s="85">
        <f t="shared" si="6"/>
        <v>2900000</v>
      </c>
      <c r="G82" s="109"/>
      <c r="H82" s="109">
        <f t="shared" si="7"/>
        <v>2900000</v>
      </c>
      <c r="I82" s="43"/>
      <c r="BN82" s="11"/>
    </row>
    <row r="83" spans="1:66" x14ac:dyDescent="0.3">
      <c r="A83" s="105" t="s">
        <v>235</v>
      </c>
      <c r="B83" s="106" t="s">
        <v>236</v>
      </c>
      <c r="C83" s="43" t="s">
        <v>88</v>
      </c>
      <c r="D83" s="107">
        <v>160</v>
      </c>
      <c r="E83" s="108">
        <v>6000</v>
      </c>
      <c r="F83" s="85">
        <f t="shared" si="6"/>
        <v>960000</v>
      </c>
      <c r="G83" s="109"/>
      <c r="H83" s="109">
        <f t="shared" si="7"/>
        <v>960000</v>
      </c>
      <c r="I83" s="43"/>
      <c r="BN83" s="11"/>
    </row>
    <row r="84" spans="1:66" x14ac:dyDescent="0.3">
      <c r="A84" s="105"/>
      <c r="B84" s="110" t="s">
        <v>237</v>
      </c>
      <c r="C84" s="105"/>
      <c r="D84" s="107"/>
      <c r="E84" s="108"/>
      <c r="F84" s="104">
        <f>F85+F86+F87+F88+F89+F90</f>
        <v>8790000</v>
      </c>
      <c r="G84" s="100"/>
      <c r="H84" s="104">
        <f>H85+H86+H87+H88+H89+H90</f>
        <v>8790000</v>
      </c>
      <c r="I84" s="43"/>
      <c r="BN84" s="11"/>
    </row>
    <row r="85" spans="1:66" x14ac:dyDescent="0.3">
      <c r="A85" s="105" t="s">
        <v>238</v>
      </c>
      <c r="B85" s="106" t="s">
        <v>226</v>
      </c>
      <c r="C85" s="43" t="s">
        <v>88</v>
      </c>
      <c r="D85" s="107">
        <v>25</v>
      </c>
      <c r="E85" s="108">
        <v>50000</v>
      </c>
      <c r="F85" s="85">
        <f t="shared" ref="F85:F90" si="8">H85</f>
        <v>1250000</v>
      </c>
      <c r="G85" s="109"/>
      <c r="H85" s="109">
        <f t="shared" ref="H85:H90" si="9">D85*E85</f>
        <v>1250000</v>
      </c>
      <c r="I85" s="43"/>
      <c r="BN85" s="11"/>
    </row>
    <row r="86" spans="1:66" x14ac:dyDescent="0.3">
      <c r="A86" s="105" t="s">
        <v>239</v>
      </c>
      <c r="B86" s="106" t="s">
        <v>228</v>
      </c>
      <c r="C86" s="43" t="s">
        <v>88</v>
      </c>
      <c r="D86" s="107">
        <v>20</v>
      </c>
      <c r="E86" s="108">
        <v>40000</v>
      </c>
      <c r="F86" s="85">
        <f t="shared" si="8"/>
        <v>800000</v>
      </c>
      <c r="G86" s="109"/>
      <c r="H86" s="109">
        <f t="shared" si="9"/>
        <v>800000</v>
      </c>
      <c r="I86" s="43"/>
      <c r="BN86" s="11"/>
    </row>
    <row r="87" spans="1:66" x14ac:dyDescent="0.3">
      <c r="A87" s="105" t="s">
        <v>240</v>
      </c>
      <c r="B87" s="106" t="s">
        <v>230</v>
      </c>
      <c r="C87" s="43" t="s">
        <v>88</v>
      </c>
      <c r="D87" s="107">
        <v>36</v>
      </c>
      <c r="E87" s="108">
        <v>30000</v>
      </c>
      <c r="F87" s="85">
        <f t="shared" si="8"/>
        <v>1080000</v>
      </c>
      <c r="G87" s="109"/>
      <c r="H87" s="109">
        <f t="shared" si="9"/>
        <v>1080000</v>
      </c>
      <c r="I87" s="43"/>
      <c r="BN87" s="11"/>
    </row>
    <row r="88" spans="1:66" x14ac:dyDescent="0.3">
      <c r="A88" s="105" t="s">
        <v>241</v>
      </c>
      <c r="B88" s="106" t="s">
        <v>232</v>
      </c>
      <c r="C88" s="43" t="s">
        <v>88</v>
      </c>
      <c r="D88" s="107">
        <v>600</v>
      </c>
      <c r="E88" s="108">
        <v>3000</v>
      </c>
      <c r="F88" s="85">
        <f t="shared" si="8"/>
        <v>1800000</v>
      </c>
      <c r="G88" s="109"/>
      <c r="H88" s="109">
        <f t="shared" si="9"/>
        <v>1800000</v>
      </c>
      <c r="I88" s="43"/>
      <c r="BN88" s="11"/>
    </row>
    <row r="89" spans="1:66" ht="32.25" x14ac:dyDescent="0.3">
      <c r="A89" s="105" t="s">
        <v>242</v>
      </c>
      <c r="B89" s="106" t="s">
        <v>243</v>
      </c>
      <c r="C89" s="43" t="s">
        <v>88</v>
      </c>
      <c r="D89" s="84">
        <v>2</v>
      </c>
      <c r="E89" s="108">
        <v>1450000</v>
      </c>
      <c r="F89" s="85">
        <f t="shared" si="8"/>
        <v>2900000</v>
      </c>
      <c r="G89" s="109"/>
      <c r="H89" s="109">
        <f t="shared" si="9"/>
        <v>2900000</v>
      </c>
      <c r="I89" s="43"/>
      <c r="BN89" s="11"/>
    </row>
    <row r="90" spans="1:66" x14ac:dyDescent="0.3">
      <c r="A90" s="105" t="s">
        <v>244</v>
      </c>
      <c r="B90" s="106" t="s">
        <v>236</v>
      </c>
      <c r="C90" s="43" t="s">
        <v>88</v>
      </c>
      <c r="D90" s="84">
        <v>160</v>
      </c>
      <c r="E90" s="108">
        <v>6000</v>
      </c>
      <c r="F90" s="85">
        <f t="shared" si="8"/>
        <v>960000</v>
      </c>
      <c r="G90" s="109"/>
      <c r="H90" s="109">
        <f t="shared" si="9"/>
        <v>960000</v>
      </c>
      <c r="I90" s="43"/>
      <c r="BN90" s="11"/>
    </row>
    <row r="91" spans="1:66" x14ac:dyDescent="0.3">
      <c r="A91" s="105"/>
      <c r="B91" s="103" t="s">
        <v>245</v>
      </c>
      <c r="C91" s="43"/>
      <c r="D91" s="84"/>
      <c r="E91" s="93"/>
      <c r="F91" s="104">
        <f>F92+F93+F94</f>
        <v>3045000</v>
      </c>
      <c r="G91" s="100"/>
      <c r="H91" s="104">
        <f>H92+H93+H94</f>
        <v>3045000</v>
      </c>
      <c r="I91" s="43"/>
      <c r="BN91" s="11"/>
    </row>
    <row r="92" spans="1:66" x14ac:dyDescent="0.3">
      <c r="A92" s="105" t="s">
        <v>246</v>
      </c>
      <c r="B92" s="106" t="s">
        <v>247</v>
      </c>
      <c r="C92" s="43" t="s">
        <v>88</v>
      </c>
      <c r="D92" s="84">
        <v>260</v>
      </c>
      <c r="E92" s="93">
        <v>6000</v>
      </c>
      <c r="F92" s="85">
        <f>H92</f>
        <v>1560000</v>
      </c>
      <c r="G92" s="85"/>
      <c r="H92" s="109">
        <f>D92*E92</f>
        <v>1560000</v>
      </c>
      <c r="I92" s="43"/>
      <c r="BN92" s="11"/>
    </row>
    <row r="93" spans="1:66" x14ac:dyDescent="0.3">
      <c r="A93" s="105" t="s">
        <v>248</v>
      </c>
      <c r="B93" s="106" t="s">
        <v>249</v>
      </c>
      <c r="C93" s="43" t="s">
        <v>88</v>
      </c>
      <c r="D93" s="84">
        <v>260</v>
      </c>
      <c r="E93" s="93">
        <v>1500</v>
      </c>
      <c r="F93" s="85">
        <f>H93</f>
        <v>390000</v>
      </c>
      <c r="G93" s="85"/>
      <c r="H93" s="109">
        <f>D93*E93</f>
        <v>390000</v>
      </c>
      <c r="I93" s="43"/>
      <c r="BN93" s="11"/>
    </row>
    <row r="94" spans="1:66" x14ac:dyDescent="0.3">
      <c r="A94" s="105" t="s">
        <v>250</v>
      </c>
      <c r="B94" s="106" t="s">
        <v>251</v>
      </c>
      <c r="C94" s="43" t="s">
        <v>88</v>
      </c>
      <c r="D94" s="84">
        <v>30</v>
      </c>
      <c r="E94" s="93">
        <v>36500</v>
      </c>
      <c r="F94" s="85">
        <f>H94</f>
        <v>1095000</v>
      </c>
      <c r="G94" s="85"/>
      <c r="H94" s="109">
        <f>D94*E94</f>
        <v>1095000</v>
      </c>
      <c r="I94" s="43"/>
      <c r="BN94" s="11"/>
    </row>
    <row r="95" spans="1:66" ht="45.75" customHeight="1" outlineLevel="1" x14ac:dyDescent="0.3">
      <c r="A95" s="111" t="s">
        <v>252</v>
      </c>
      <c r="B95" s="112" t="s">
        <v>279</v>
      </c>
      <c r="C95" s="111"/>
      <c r="D95" s="113"/>
      <c r="E95" s="114"/>
      <c r="F95" s="88">
        <f>F96+F97+F98</f>
        <v>21392000</v>
      </c>
      <c r="G95" s="88"/>
      <c r="H95" s="88">
        <f>H96+H97+H98</f>
        <v>21392000</v>
      </c>
      <c r="I95" s="43"/>
      <c r="BN95" s="11"/>
    </row>
    <row r="96" spans="1:66" ht="31.5" x14ac:dyDescent="0.3">
      <c r="A96" s="105" t="s">
        <v>253</v>
      </c>
      <c r="B96" s="121" t="s">
        <v>254</v>
      </c>
      <c r="C96" s="43" t="s">
        <v>97</v>
      </c>
      <c r="D96" s="84">
        <v>5</v>
      </c>
      <c r="E96" s="93">
        <v>140000</v>
      </c>
      <c r="F96" s="85">
        <f>H96</f>
        <v>700000</v>
      </c>
      <c r="G96" s="85"/>
      <c r="H96" s="109">
        <f>D96*E96</f>
        <v>700000</v>
      </c>
      <c r="I96" s="43"/>
      <c r="BN96" s="11"/>
    </row>
    <row r="97" spans="1:66" ht="31.5" x14ac:dyDescent="0.3">
      <c r="A97" s="105" t="s">
        <v>255</v>
      </c>
      <c r="B97" s="121" t="s">
        <v>256</v>
      </c>
      <c r="C97" s="43" t="s">
        <v>88</v>
      </c>
      <c r="D97" s="84">
        <v>1</v>
      </c>
      <c r="E97" s="93">
        <v>18567000</v>
      </c>
      <c r="F97" s="85">
        <f>H97</f>
        <v>18567000</v>
      </c>
      <c r="G97" s="85"/>
      <c r="H97" s="109">
        <f>D97*E97</f>
        <v>18567000</v>
      </c>
      <c r="I97" s="43"/>
      <c r="BN97" s="11"/>
    </row>
    <row r="98" spans="1:66" ht="47.25" x14ac:dyDescent="0.3">
      <c r="A98" s="105" t="s">
        <v>257</v>
      </c>
      <c r="B98" s="121" t="s">
        <v>258</v>
      </c>
      <c r="C98" s="43" t="s">
        <v>97</v>
      </c>
      <c r="D98" s="84">
        <v>5</v>
      </c>
      <c r="E98" s="93">
        <v>425000</v>
      </c>
      <c r="F98" s="85">
        <f>H98</f>
        <v>2125000</v>
      </c>
      <c r="G98" s="85"/>
      <c r="H98" s="109">
        <f>D98*E98</f>
        <v>2125000</v>
      </c>
      <c r="I98" s="82" t="s">
        <v>259</v>
      </c>
      <c r="BN98" s="11"/>
    </row>
    <row r="99" spans="1:66" ht="20.25" customHeight="1" x14ac:dyDescent="0.3">
      <c r="A99" s="2" t="s">
        <v>260</v>
      </c>
      <c r="B99" s="2"/>
      <c r="C99" s="2"/>
      <c r="D99" s="2"/>
      <c r="E99" s="2"/>
      <c r="F99" s="76">
        <f>SUM(F3, F10, F16, F23, F29, F36, F41)+F53+F56+F76+F95</f>
        <v>130161535.03</v>
      </c>
      <c r="G99" s="76">
        <f>SUM(G3, G10, G16, G23, G29, G36, G41)+G53+G56</f>
        <v>16260000</v>
      </c>
      <c r="H99" s="76">
        <f>SUM(H3, H10, H16, H23, H29, H36, H41)+H53+H56</f>
        <v>71884535.030000001</v>
      </c>
      <c r="I99" s="74"/>
    </row>
  </sheetData>
  <mergeCells count="2">
    <mergeCell ref="A57:B57"/>
    <mergeCell ref="A99:E99"/>
  </mergeCells>
  <pageMargins left="0.23611111111111099" right="0.23611111111111099" top="1.1416666666666699" bottom="1.1416666666666699" header="0.511811023622047" footer="0.511811023622047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6"/>
  <sheetViews>
    <sheetView zoomScaleNormal="100" workbookViewId="0"/>
  </sheetViews>
  <sheetFormatPr defaultColWidth="8.7109375" defaultRowHeight="15" x14ac:dyDescent="0.25"/>
  <cols>
    <col min="3" max="3" width="39.140625" style="11" customWidth="1"/>
    <col min="6" max="6" width="10.42578125" style="11" customWidth="1"/>
    <col min="7" max="7" width="11.140625" style="11" customWidth="1"/>
    <col min="8" max="8" width="11" style="11" customWidth="1"/>
    <col min="9" max="9" width="9.140625" style="11" customWidth="1"/>
    <col min="10" max="10" width="11.5703125" style="11" customWidth="1"/>
    <col min="11" max="11" width="12" style="11" customWidth="1"/>
    <col min="12" max="12" width="11.5703125" style="11" hidden="1" customWidth="1"/>
    <col min="13" max="13" width="11.5703125" style="11" customWidth="1"/>
    <col min="14" max="14" width="13.7109375" style="11" customWidth="1"/>
    <col min="15" max="15" width="12.140625" style="11" customWidth="1"/>
    <col min="16" max="16" width="14.140625" style="11" customWidth="1"/>
    <col min="17" max="17" width="17.85546875" style="11" customWidth="1"/>
  </cols>
  <sheetData>
    <row r="2" spans="2:17" ht="15" customHeight="1" x14ac:dyDescent="0.25">
      <c r="B2" s="1" t="s">
        <v>261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ht="45" x14ac:dyDescent="0.25">
      <c r="B4" s="28" t="s">
        <v>22</v>
      </c>
      <c r="C4" s="31" t="s">
        <v>66</v>
      </c>
      <c r="D4" s="30" t="s">
        <v>262</v>
      </c>
      <c r="E4" s="31" t="s">
        <v>263</v>
      </c>
      <c r="F4" s="31" t="s">
        <v>264</v>
      </c>
      <c r="G4" s="30" t="s">
        <v>265</v>
      </c>
      <c r="H4" s="30" t="s">
        <v>266</v>
      </c>
      <c r="I4" s="30" t="s">
        <v>267</v>
      </c>
      <c r="J4" s="115" t="s">
        <v>268</v>
      </c>
      <c r="K4" s="31" t="s">
        <v>269</v>
      </c>
      <c r="L4" s="30" t="s">
        <v>270</v>
      </c>
      <c r="M4" s="30" t="s">
        <v>270</v>
      </c>
      <c r="N4" s="31" t="s">
        <v>271</v>
      </c>
      <c r="O4" s="31" t="s">
        <v>272</v>
      </c>
      <c r="P4" s="31" t="s">
        <v>273</v>
      </c>
      <c r="Q4" s="31" t="s">
        <v>274</v>
      </c>
    </row>
    <row r="5" spans="2:17" x14ac:dyDescent="0.25">
      <c r="B5" s="58">
        <v>1</v>
      </c>
      <c r="C5" s="59" t="s">
        <v>69</v>
      </c>
      <c r="D5" s="30">
        <v>50500</v>
      </c>
      <c r="E5" s="30">
        <v>52200</v>
      </c>
      <c r="F5" s="116">
        <v>0.5</v>
      </c>
      <c r="G5" s="35">
        <f t="shared" ref="G5:G20" si="0">E5*F5</f>
        <v>26100</v>
      </c>
      <c r="H5" s="35">
        <f t="shared" ref="H5:H20" si="1">(E5+G5)*80%</f>
        <v>62640</v>
      </c>
      <c r="I5" s="35">
        <f t="shared" ref="I5:I20" si="2">(E5+G5)*80%</f>
        <v>62640</v>
      </c>
      <c r="J5" s="34">
        <v>380000</v>
      </c>
      <c r="K5" s="35">
        <f t="shared" ref="K5:K20" si="3">E5+G5+H5+I5</f>
        <v>203580</v>
      </c>
      <c r="L5" s="30">
        <f t="shared" ref="L5:L20" si="4">K5*13%</f>
        <v>26465.4</v>
      </c>
      <c r="M5" s="30">
        <f t="shared" ref="M5:M20" si="5">ROUND(L5, 0)</f>
        <v>26465</v>
      </c>
      <c r="N5" s="35">
        <f t="shared" ref="N5:N20" si="6">K5*32.1%</f>
        <v>65349.18</v>
      </c>
      <c r="O5" s="117">
        <f t="shared" ref="O5:O20" si="7">K5-M5</f>
        <v>177115</v>
      </c>
      <c r="P5" s="35">
        <f t="shared" ref="P5:P20" si="8">K5+N5</f>
        <v>268929.18</v>
      </c>
      <c r="Q5" s="35">
        <f t="shared" ref="Q5:Q20" si="9">P5*12+J5*1.32</f>
        <v>3728750.16</v>
      </c>
    </row>
    <row r="6" spans="2:17" x14ac:dyDescent="0.25">
      <c r="B6" s="58">
        <v>2</v>
      </c>
      <c r="C6" s="59" t="s">
        <v>70</v>
      </c>
      <c r="D6" s="30">
        <v>41500</v>
      </c>
      <c r="E6" s="30">
        <v>42900</v>
      </c>
      <c r="F6" s="116">
        <v>0.5</v>
      </c>
      <c r="G6" s="35">
        <f t="shared" si="0"/>
        <v>21450</v>
      </c>
      <c r="H6" s="35">
        <f t="shared" si="1"/>
        <v>51480</v>
      </c>
      <c r="I6" s="35">
        <f t="shared" si="2"/>
        <v>51480</v>
      </c>
      <c r="J6" s="34">
        <v>330000</v>
      </c>
      <c r="K6" s="35">
        <f t="shared" si="3"/>
        <v>167310</v>
      </c>
      <c r="L6" s="30">
        <f t="shared" si="4"/>
        <v>21750.3</v>
      </c>
      <c r="M6" s="30">
        <f t="shared" si="5"/>
        <v>21750</v>
      </c>
      <c r="N6" s="35">
        <f t="shared" si="6"/>
        <v>53706.51</v>
      </c>
      <c r="O6" s="117">
        <f t="shared" si="7"/>
        <v>145560</v>
      </c>
      <c r="P6" s="35">
        <f t="shared" si="8"/>
        <v>221016.51</v>
      </c>
      <c r="Q6" s="35">
        <f t="shared" si="9"/>
        <v>3087798.12</v>
      </c>
    </row>
    <row r="7" spans="2:17" x14ac:dyDescent="0.25">
      <c r="B7" s="58">
        <v>3</v>
      </c>
      <c r="C7" s="59" t="s">
        <v>70</v>
      </c>
      <c r="D7" s="30">
        <v>41500</v>
      </c>
      <c r="E7" s="30">
        <v>42900</v>
      </c>
      <c r="F7" s="116">
        <v>0.5</v>
      </c>
      <c r="G7" s="35">
        <f t="shared" si="0"/>
        <v>21450</v>
      </c>
      <c r="H7" s="35">
        <f t="shared" si="1"/>
        <v>51480</v>
      </c>
      <c r="I7" s="35">
        <f t="shared" si="2"/>
        <v>51480</v>
      </c>
      <c r="J7" s="34">
        <v>330000</v>
      </c>
      <c r="K7" s="35">
        <f t="shared" si="3"/>
        <v>167310</v>
      </c>
      <c r="L7" s="30">
        <f t="shared" si="4"/>
        <v>21750.3</v>
      </c>
      <c r="M7" s="30">
        <f t="shared" si="5"/>
        <v>21750</v>
      </c>
      <c r="N7" s="35">
        <f t="shared" si="6"/>
        <v>53706.51</v>
      </c>
      <c r="O7" s="117">
        <f t="shared" si="7"/>
        <v>145560</v>
      </c>
      <c r="P7" s="35">
        <f t="shared" si="8"/>
        <v>221016.51</v>
      </c>
      <c r="Q7" s="35">
        <f t="shared" si="9"/>
        <v>3087798.12</v>
      </c>
    </row>
    <row r="8" spans="2:17" x14ac:dyDescent="0.25">
      <c r="B8" s="58">
        <v>4</v>
      </c>
      <c r="C8" s="59" t="s">
        <v>71</v>
      </c>
      <c r="D8" s="30">
        <v>34500</v>
      </c>
      <c r="E8" s="30">
        <v>35650</v>
      </c>
      <c r="F8" s="116">
        <v>0.7</v>
      </c>
      <c r="G8" s="35">
        <f t="shared" si="0"/>
        <v>24955</v>
      </c>
      <c r="H8" s="35">
        <f t="shared" si="1"/>
        <v>48484</v>
      </c>
      <c r="I8" s="35">
        <f t="shared" si="2"/>
        <v>48484</v>
      </c>
      <c r="J8" s="34">
        <v>250000</v>
      </c>
      <c r="K8" s="35">
        <f t="shared" si="3"/>
        <v>157573</v>
      </c>
      <c r="L8" s="30">
        <f t="shared" si="4"/>
        <v>20484.490000000002</v>
      </c>
      <c r="M8" s="30">
        <f t="shared" si="5"/>
        <v>20484</v>
      </c>
      <c r="N8" s="35">
        <f t="shared" si="6"/>
        <v>50580.933000000005</v>
      </c>
      <c r="O8" s="117">
        <f t="shared" si="7"/>
        <v>137089</v>
      </c>
      <c r="P8" s="35">
        <f t="shared" si="8"/>
        <v>208153.93300000002</v>
      </c>
      <c r="Q8" s="35">
        <f t="shared" si="9"/>
        <v>2827847.1960000005</v>
      </c>
    </row>
    <row r="9" spans="2:17" x14ac:dyDescent="0.25">
      <c r="B9" s="58">
        <v>5</v>
      </c>
      <c r="C9" s="59" t="s">
        <v>72</v>
      </c>
      <c r="D9" s="30">
        <v>10500</v>
      </c>
      <c r="E9" s="30">
        <v>10850</v>
      </c>
      <c r="F9" s="116">
        <v>3</v>
      </c>
      <c r="G9" s="35">
        <f t="shared" si="0"/>
        <v>32550</v>
      </c>
      <c r="H9" s="35">
        <f t="shared" si="1"/>
        <v>34720</v>
      </c>
      <c r="I9" s="35">
        <f t="shared" si="2"/>
        <v>34720</v>
      </c>
      <c r="J9" s="34">
        <v>160000</v>
      </c>
      <c r="K9" s="35">
        <f t="shared" si="3"/>
        <v>112840</v>
      </c>
      <c r="L9" s="30">
        <f t="shared" si="4"/>
        <v>14669.2</v>
      </c>
      <c r="M9" s="30">
        <f t="shared" si="5"/>
        <v>14669</v>
      </c>
      <c r="N9" s="35">
        <f t="shared" si="6"/>
        <v>36221.64</v>
      </c>
      <c r="O9" s="117">
        <f t="shared" si="7"/>
        <v>98171</v>
      </c>
      <c r="P9" s="35">
        <f t="shared" si="8"/>
        <v>149061.64000000001</v>
      </c>
      <c r="Q9" s="35">
        <f t="shared" si="9"/>
        <v>1999939.6800000002</v>
      </c>
    </row>
    <row r="10" spans="2:17" x14ac:dyDescent="0.25">
      <c r="B10" s="58">
        <v>6</v>
      </c>
      <c r="C10" s="59" t="s">
        <v>73</v>
      </c>
      <c r="D10" s="30">
        <v>10500</v>
      </c>
      <c r="E10" s="30">
        <v>10850</v>
      </c>
      <c r="F10" s="116">
        <v>3</v>
      </c>
      <c r="G10" s="35">
        <f t="shared" si="0"/>
        <v>32550</v>
      </c>
      <c r="H10" s="35">
        <f t="shared" si="1"/>
        <v>34720</v>
      </c>
      <c r="I10" s="35">
        <f t="shared" si="2"/>
        <v>34720</v>
      </c>
      <c r="J10" s="34">
        <v>160000</v>
      </c>
      <c r="K10" s="35">
        <f t="shared" si="3"/>
        <v>112840</v>
      </c>
      <c r="L10" s="30">
        <f t="shared" si="4"/>
        <v>14669.2</v>
      </c>
      <c r="M10" s="30">
        <f t="shared" si="5"/>
        <v>14669</v>
      </c>
      <c r="N10" s="35">
        <f t="shared" si="6"/>
        <v>36221.64</v>
      </c>
      <c r="O10" s="117">
        <f t="shared" si="7"/>
        <v>98171</v>
      </c>
      <c r="P10" s="35">
        <f t="shared" si="8"/>
        <v>149061.64000000001</v>
      </c>
      <c r="Q10" s="35">
        <f t="shared" si="9"/>
        <v>1999939.6800000002</v>
      </c>
    </row>
    <row r="11" spans="2:17" x14ac:dyDescent="0.25">
      <c r="B11" s="58">
        <v>7</v>
      </c>
      <c r="C11" s="59" t="s">
        <v>74</v>
      </c>
      <c r="D11" s="30">
        <v>31500</v>
      </c>
      <c r="E11" s="30">
        <v>32560</v>
      </c>
      <c r="F11" s="116">
        <v>0.7</v>
      </c>
      <c r="G11" s="35">
        <f t="shared" si="0"/>
        <v>22792</v>
      </c>
      <c r="H11" s="35">
        <f t="shared" si="1"/>
        <v>44281.600000000006</v>
      </c>
      <c r="I11" s="35">
        <f t="shared" si="2"/>
        <v>44281.600000000006</v>
      </c>
      <c r="J11" s="34">
        <v>210000</v>
      </c>
      <c r="K11" s="35">
        <f t="shared" si="3"/>
        <v>143915.20000000001</v>
      </c>
      <c r="L11" s="30">
        <f t="shared" si="4"/>
        <v>18708.976000000002</v>
      </c>
      <c r="M11" s="30">
        <f t="shared" si="5"/>
        <v>18709</v>
      </c>
      <c r="N11" s="35">
        <f t="shared" si="6"/>
        <v>46196.779200000004</v>
      </c>
      <c r="O11" s="117">
        <f t="shared" si="7"/>
        <v>125206.20000000001</v>
      </c>
      <c r="P11" s="35">
        <f t="shared" si="8"/>
        <v>190111.9792</v>
      </c>
      <c r="Q11" s="35">
        <f t="shared" si="9"/>
        <v>2558543.7504000003</v>
      </c>
    </row>
    <row r="12" spans="2:17" x14ac:dyDescent="0.25">
      <c r="B12" s="58">
        <v>8</v>
      </c>
      <c r="C12" s="59" t="s">
        <v>75</v>
      </c>
      <c r="D12" s="30">
        <v>10500</v>
      </c>
      <c r="E12" s="30">
        <v>10850</v>
      </c>
      <c r="F12" s="116">
        <v>3</v>
      </c>
      <c r="G12" s="35">
        <f t="shared" si="0"/>
        <v>32550</v>
      </c>
      <c r="H12" s="35">
        <f t="shared" si="1"/>
        <v>34720</v>
      </c>
      <c r="I12" s="35">
        <f t="shared" si="2"/>
        <v>34720</v>
      </c>
      <c r="J12" s="34">
        <v>160000</v>
      </c>
      <c r="K12" s="35">
        <f t="shared" si="3"/>
        <v>112840</v>
      </c>
      <c r="L12" s="30">
        <f t="shared" si="4"/>
        <v>14669.2</v>
      </c>
      <c r="M12" s="30">
        <f t="shared" si="5"/>
        <v>14669</v>
      </c>
      <c r="N12" s="35">
        <f t="shared" si="6"/>
        <v>36221.64</v>
      </c>
      <c r="O12" s="117">
        <f t="shared" si="7"/>
        <v>98171</v>
      </c>
      <c r="P12" s="35">
        <f t="shared" si="8"/>
        <v>149061.64000000001</v>
      </c>
      <c r="Q12" s="35">
        <f t="shared" si="9"/>
        <v>1999939.6800000002</v>
      </c>
    </row>
    <row r="13" spans="2:17" x14ac:dyDescent="0.25">
      <c r="B13" s="58">
        <v>9</v>
      </c>
      <c r="C13" s="59" t="s">
        <v>75</v>
      </c>
      <c r="D13" s="30">
        <v>10500</v>
      </c>
      <c r="E13" s="30">
        <v>10850</v>
      </c>
      <c r="F13" s="116">
        <v>3</v>
      </c>
      <c r="G13" s="35">
        <f t="shared" si="0"/>
        <v>32550</v>
      </c>
      <c r="H13" s="35">
        <f t="shared" si="1"/>
        <v>34720</v>
      </c>
      <c r="I13" s="35">
        <f t="shared" si="2"/>
        <v>34720</v>
      </c>
      <c r="J13" s="34">
        <v>160000</v>
      </c>
      <c r="K13" s="35">
        <f t="shared" si="3"/>
        <v>112840</v>
      </c>
      <c r="L13" s="30">
        <f t="shared" si="4"/>
        <v>14669.2</v>
      </c>
      <c r="M13" s="30">
        <f t="shared" si="5"/>
        <v>14669</v>
      </c>
      <c r="N13" s="35">
        <f t="shared" si="6"/>
        <v>36221.64</v>
      </c>
      <c r="O13" s="117">
        <f t="shared" si="7"/>
        <v>98171</v>
      </c>
      <c r="P13" s="35">
        <f t="shared" si="8"/>
        <v>149061.64000000001</v>
      </c>
      <c r="Q13" s="35">
        <f t="shared" si="9"/>
        <v>1999939.6800000002</v>
      </c>
    </row>
    <row r="14" spans="2:17" x14ac:dyDescent="0.25">
      <c r="B14" s="58">
        <v>10</v>
      </c>
      <c r="C14" s="59" t="s">
        <v>75</v>
      </c>
      <c r="D14" s="30">
        <v>10500</v>
      </c>
      <c r="E14" s="30">
        <v>10850</v>
      </c>
      <c r="F14" s="116">
        <v>3</v>
      </c>
      <c r="G14" s="35">
        <f t="shared" si="0"/>
        <v>32550</v>
      </c>
      <c r="H14" s="35">
        <f t="shared" si="1"/>
        <v>34720</v>
      </c>
      <c r="I14" s="35">
        <f t="shared" si="2"/>
        <v>34720</v>
      </c>
      <c r="J14" s="34">
        <v>160000</v>
      </c>
      <c r="K14" s="35">
        <f t="shared" si="3"/>
        <v>112840</v>
      </c>
      <c r="L14" s="30">
        <f t="shared" si="4"/>
        <v>14669.2</v>
      </c>
      <c r="M14" s="30">
        <f t="shared" si="5"/>
        <v>14669</v>
      </c>
      <c r="N14" s="35">
        <f t="shared" si="6"/>
        <v>36221.64</v>
      </c>
      <c r="O14" s="117">
        <f t="shared" si="7"/>
        <v>98171</v>
      </c>
      <c r="P14" s="35">
        <f t="shared" si="8"/>
        <v>149061.64000000001</v>
      </c>
      <c r="Q14" s="35">
        <f t="shared" si="9"/>
        <v>1999939.6800000002</v>
      </c>
    </row>
    <row r="15" spans="2:17" ht="30" x14ac:dyDescent="0.25">
      <c r="B15" s="58">
        <v>11</v>
      </c>
      <c r="C15" s="60" t="s">
        <v>76</v>
      </c>
      <c r="D15" s="30">
        <v>31500</v>
      </c>
      <c r="E15" s="30">
        <v>32560</v>
      </c>
      <c r="F15" s="116">
        <v>0.7</v>
      </c>
      <c r="G15" s="35">
        <f t="shared" si="0"/>
        <v>22792</v>
      </c>
      <c r="H15" s="35">
        <f t="shared" si="1"/>
        <v>44281.600000000006</v>
      </c>
      <c r="I15" s="35">
        <f t="shared" si="2"/>
        <v>44281.600000000006</v>
      </c>
      <c r="J15" s="34">
        <v>210000</v>
      </c>
      <c r="K15" s="35">
        <f t="shared" si="3"/>
        <v>143915.20000000001</v>
      </c>
      <c r="L15" s="30">
        <f t="shared" si="4"/>
        <v>18708.976000000002</v>
      </c>
      <c r="M15" s="30">
        <f t="shared" si="5"/>
        <v>18709</v>
      </c>
      <c r="N15" s="35">
        <f t="shared" si="6"/>
        <v>46196.779200000004</v>
      </c>
      <c r="O15" s="117">
        <f t="shared" si="7"/>
        <v>125206.20000000001</v>
      </c>
      <c r="P15" s="35">
        <f t="shared" si="8"/>
        <v>190111.9792</v>
      </c>
      <c r="Q15" s="35">
        <f t="shared" si="9"/>
        <v>2558543.7504000003</v>
      </c>
    </row>
    <row r="16" spans="2:17" x14ac:dyDescent="0.25">
      <c r="B16" s="58">
        <v>12</v>
      </c>
      <c r="C16" s="59" t="s">
        <v>77</v>
      </c>
      <c r="D16" s="30">
        <v>10500</v>
      </c>
      <c r="E16" s="30">
        <v>10850</v>
      </c>
      <c r="F16" s="116">
        <v>3</v>
      </c>
      <c r="G16" s="35">
        <f t="shared" si="0"/>
        <v>32550</v>
      </c>
      <c r="H16" s="35">
        <f t="shared" si="1"/>
        <v>34720</v>
      </c>
      <c r="I16" s="35">
        <f t="shared" si="2"/>
        <v>34720</v>
      </c>
      <c r="J16" s="34">
        <v>160000</v>
      </c>
      <c r="K16" s="35">
        <f t="shared" si="3"/>
        <v>112840</v>
      </c>
      <c r="L16" s="30">
        <f t="shared" si="4"/>
        <v>14669.2</v>
      </c>
      <c r="M16" s="30">
        <f t="shared" si="5"/>
        <v>14669</v>
      </c>
      <c r="N16" s="35">
        <f t="shared" si="6"/>
        <v>36221.64</v>
      </c>
      <c r="O16" s="117">
        <f t="shared" si="7"/>
        <v>98171</v>
      </c>
      <c r="P16" s="35">
        <f t="shared" si="8"/>
        <v>149061.64000000001</v>
      </c>
      <c r="Q16" s="35">
        <f t="shared" si="9"/>
        <v>1999939.6800000002</v>
      </c>
    </row>
    <row r="17" spans="2:17" ht="30" x14ac:dyDescent="0.25">
      <c r="B17" s="58">
        <v>13</v>
      </c>
      <c r="C17" s="118" t="s">
        <v>78</v>
      </c>
      <c r="D17" s="30">
        <v>31500</v>
      </c>
      <c r="E17" s="30">
        <v>32560</v>
      </c>
      <c r="F17" s="116">
        <v>0.7</v>
      </c>
      <c r="G17" s="35">
        <f t="shared" si="0"/>
        <v>22792</v>
      </c>
      <c r="H17" s="35">
        <f t="shared" si="1"/>
        <v>44281.600000000006</v>
      </c>
      <c r="I17" s="35">
        <f t="shared" si="2"/>
        <v>44281.600000000006</v>
      </c>
      <c r="J17" s="34">
        <v>210000</v>
      </c>
      <c r="K17" s="35">
        <f t="shared" si="3"/>
        <v>143915.20000000001</v>
      </c>
      <c r="L17" s="30">
        <f t="shared" si="4"/>
        <v>18708.976000000002</v>
      </c>
      <c r="M17" s="30">
        <f t="shared" si="5"/>
        <v>18709</v>
      </c>
      <c r="N17" s="35">
        <f t="shared" si="6"/>
        <v>46196.779200000004</v>
      </c>
      <c r="O17" s="117">
        <f t="shared" si="7"/>
        <v>125206.20000000001</v>
      </c>
      <c r="P17" s="35">
        <f t="shared" si="8"/>
        <v>190111.9792</v>
      </c>
      <c r="Q17" s="35">
        <f t="shared" si="9"/>
        <v>2558543.7504000003</v>
      </c>
    </row>
    <row r="18" spans="2:17" x14ac:dyDescent="0.25">
      <c r="B18" s="58">
        <v>14</v>
      </c>
      <c r="C18" s="59" t="s">
        <v>77</v>
      </c>
      <c r="D18" s="30">
        <v>10500</v>
      </c>
      <c r="E18" s="30">
        <v>10850</v>
      </c>
      <c r="F18" s="116">
        <v>3</v>
      </c>
      <c r="G18" s="35">
        <f t="shared" si="0"/>
        <v>32550</v>
      </c>
      <c r="H18" s="35">
        <f t="shared" si="1"/>
        <v>34720</v>
      </c>
      <c r="I18" s="35">
        <f t="shared" si="2"/>
        <v>34720</v>
      </c>
      <c r="J18" s="34">
        <v>160000</v>
      </c>
      <c r="K18" s="35">
        <f t="shared" si="3"/>
        <v>112840</v>
      </c>
      <c r="L18" s="30">
        <f t="shared" si="4"/>
        <v>14669.2</v>
      </c>
      <c r="M18" s="30">
        <f t="shared" si="5"/>
        <v>14669</v>
      </c>
      <c r="N18" s="35">
        <f t="shared" si="6"/>
        <v>36221.64</v>
      </c>
      <c r="O18" s="117">
        <f t="shared" si="7"/>
        <v>98171</v>
      </c>
      <c r="P18" s="35">
        <f t="shared" si="8"/>
        <v>149061.64000000001</v>
      </c>
      <c r="Q18" s="35">
        <f t="shared" si="9"/>
        <v>1999939.6800000002</v>
      </c>
    </row>
    <row r="19" spans="2:17" x14ac:dyDescent="0.25">
      <c r="B19" s="58">
        <v>15</v>
      </c>
      <c r="C19" s="59" t="s">
        <v>77</v>
      </c>
      <c r="D19" s="30">
        <v>10500</v>
      </c>
      <c r="E19" s="30">
        <v>10850</v>
      </c>
      <c r="F19" s="116">
        <v>3</v>
      </c>
      <c r="G19" s="35">
        <f t="shared" si="0"/>
        <v>32550</v>
      </c>
      <c r="H19" s="35">
        <f t="shared" si="1"/>
        <v>34720</v>
      </c>
      <c r="I19" s="35">
        <f t="shared" si="2"/>
        <v>34720</v>
      </c>
      <c r="J19" s="34">
        <v>160000</v>
      </c>
      <c r="K19" s="35">
        <f t="shared" si="3"/>
        <v>112840</v>
      </c>
      <c r="L19" s="30">
        <f t="shared" si="4"/>
        <v>14669.2</v>
      </c>
      <c r="M19" s="30">
        <f t="shared" si="5"/>
        <v>14669</v>
      </c>
      <c r="N19" s="35">
        <f t="shared" si="6"/>
        <v>36221.64</v>
      </c>
      <c r="O19" s="117">
        <f t="shared" si="7"/>
        <v>98171</v>
      </c>
      <c r="P19" s="35">
        <f t="shared" si="8"/>
        <v>149061.64000000001</v>
      </c>
      <c r="Q19" s="35">
        <f t="shared" si="9"/>
        <v>1999939.6800000002</v>
      </c>
    </row>
    <row r="20" spans="2:17" x14ac:dyDescent="0.25">
      <c r="B20" s="58">
        <v>16</v>
      </c>
      <c r="C20" s="59" t="s">
        <v>77</v>
      </c>
      <c r="D20" s="30">
        <v>10500</v>
      </c>
      <c r="E20" s="30">
        <v>10850</v>
      </c>
      <c r="F20" s="116">
        <v>3</v>
      </c>
      <c r="G20" s="35">
        <f t="shared" si="0"/>
        <v>32550</v>
      </c>
      <c r="H20" s="35">
        <f t="shared" si="1"/>
        <v>34720</v>
      </c>
      <c r="I20" s="35">
        <f t="shared" si="2"/>
        <v>34720</v>
      </c>
      <c r="J20" s="34">
        <v>160000</v>
      </c>
      <c r="K20" s="35">
        <f t="shared" si="3"/>
        <v>112840</v>
      </c>
      <c r="L20" s="30">
        <f t="shared" si="4"/>
        <v>14669.2</v>
      </c>
      <c r="M20" s="30">
        <f t="shared" si="5"/>
        <v>14669</v>
      </c>
      <c r="N20" s="35">
        <f t="shared" si="6"/>
        <v>36221.64</v>
      </c>
      <c r="O20" s="117">
        <f t="shared" si="7"/>
        <v>98171</v>
      </c>
      <c r="P20" s="35">
        <f t="shared" si="8"/>
        <v>149061.64000000001</v>
      </c>
      <c r="Q20" s="35">
        <f t="shared" si="9"/>
        <v>1999939.6800000002</v>
      </c>
    </row>
    <row r="21" spans="2:17" x14ac:dyDescent="0.25">
      <c r="B21" s="25"/>
      <c r="C21" s="118"/>
      <c r="D21" s="25"/>
      <c r="E21" s="25"/>
      <c r="F21" s="25"/>
      <c r="G21" s="25"/>
      <c r="H21" s="25"/>
      <c r="I21" s="25"/>
      <c r="J21" s="25"/>
      <c r="K21" s="119">
        <f t="shared" ref="K21:Q21" si="10">SUM(K5:K20)</f>
        <v>2143078.5999999996</v>
      </c>
      <c r="L21" s="119">
        <f t="shared" si="10"/>
        <v>278600.21800000005</v>
      </c>
      <c r="M21" s="119">
        <f t="shared" si="10"/>
        <v>278597</v>
      </c>
      <c r="N21" s="119">
        <f t="shared" si="10"/>
        <v>687928.23060000013</v>
      </c>
      <c r="O21" s="119">
        <f t="shared" si="10"/>
        <v>1864481.5999999999</v>
      </c>
      <c r="P21" s="119">
        <f t="shared" si="10"/>
        <v>2831006.8306000009</v>
      </c>
      <c r="Q21" s="119">
        <f t="shared" si="10"/>
        <v>38407281.967199996</v>
      </c>
    </row>
    <row r="22" spans="2:17" x14ac:dyDescent="0.25">
      <c r="B22" s="25"/>
      <c r="C22" s="118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17" x14ac:dyDescent="0.25">
      <c r="B23" s="25"/>
      <c r="C23" s="11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17" ht="45" x14ac:dyDescent="0.25">
      <c r="B24" s="25"/>
      <c r="C24" s="118" t="s">
        <v>275</v>
      </c>
      <c r="D24" s="25"/>
      <c r="E24" s="25"/>
      <c r="F24" s="25"/>
      <c r="G24" s="25"/>
      <c r="H24" s="25"/>
      <c r="I24" s="25"/>
      <c r="J24" s="25"/>
      <c r="K24" s="51"/>
      <c r="L24" s="25"/>
      <c r="M24" s="25"/>
      <c r="N24" s="25"/>
      <c r="O24" s="25"/>
      <c r="P24" s="25"/>
      <c r="Q24" s="25"/>
    </row>
    <row r="26" spans="2:17" ht="60" x14ac:dyDescent="0.25">
      <c r="C26" s="120" t="s">
        <v>276</v>
      </c>
    </row>
  </sheetData>
  <mergeCells count="1">
    <mergeCell ref="B2:Q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содержание АНО + форум</vt:lpstr>
      <vt:lpstr>МТО</vt:lpstr>
      <vt:lpstr>обеспечение</vt:lpstr>
      <vt:lpstr>командировки</vt:lpstr>
      <vt:lpstr>Мероприятия</vt:lpstr>
      <vt:lpstr>ЗП и отчисления</vt:lpstr>
      <vt:lpstr>командировки!Область_печати</vt:lpstr>
      <vt:lpstr>Мероприятия!Область_печати</vt:lpstr>
      <vt:lpstr>МТО!Область_печати</vt:lpstr>
      <vt:lpstr>обеспечение!Область_печати</vt:lpstr>
      <vt:lpstr>'содержание АНО + форум'!Область_печати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Дорт-Гольц Татьяна Владимировна</dc:creator>
  <dc:description/>
  <cp:lastModifiedBy>Дорт-Гольц Татьяна Владимировна</cp:lastModifiedBy>
  <cp:revision>1</cp:revision>
  <dcterms:created xsi:type="dcterms:W3CDTF">2025-07-28T04:26:31Z</dcterms:created>
  <dcterms:modified xsi:type="dcterms:W3CDTF">2025-07-28T04:26:31Z</dcterms:modified>
  <dc:language>ru-RU</dc:language>
</cp:coreProperties>
</file>